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\\k000008\J_宮）地域共\02 総務課\05 庁公舎管理\05 庁公舎委託契約関係\R08\04_清掃（単年度）\01_施行伺い\"/>
    </mc:Choice>
  </mc:AlternateContent>
  <xr:revisionPtr revIDLastSave="0" documentId="13_ncr:1_{B3444D4C-5338-428A-AC19-913AD935BEFA}" xr6:coauthVersionLast="47" xr6:coauthVersionMax="47" xr10:uidLastSave="{00000000-0000-0000-0000-000000000000}"/>
  <bookViews>
    <workbookView xWindow="1665" yWindow="-16320" windowWidth="29040" windowHeight="15720" tabRatio="602" xr2:uid="{00000000-000D-0000-FFFF-FFFF00000000}"/>
  </bookViews>
  <sheets>
    <sheet name="当初積算 (歩掛り)" sheetId="21" r:id="rId1"/>
    <sheet name="当初積算 (見積もり)" sheetId="20" r:id="rId2"/>
  </sheets>
  <definedNames>
    <definedName name="_xlnm.Print_Area" localSheetId="1">'当初積算 (見積もり)'!$A$1:$O$92</definedName>
    <definedName name="_xlnm.Print_Area" localSheetId="0">'当初積算 (歩掛り)'!$A$1:$Q$103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20" l="1"/>
  <c r="M32" i="20"/>
  <c r="M27" i="20"/>
  <c r="M22" i="20"/>
  <c r="M16" i="20"/>
  <c r="M12" i="21" l="1"/>
  <c r="M13" i="21"/>
  <c r="N13" i="21" s="1"/>
  <c r="M14" i="21"/>
  <c r="N14" i="21" l="1"/>
  <c r="O14" i="21"/>
  <c r="P14" i="21"/>
  <c r="M86" i="21" l="1"/>
  <c r="M87" i="21"/>
  <c r="M85" i="21"/>
  <c r="G81" i="20" l="1"/>
  <c r="M81" i="20" s="1"/>
  <c r="G82" i="20"/>
  <c r="M82" i="20" s="1"/>
  <c r="G80" i="20"/>
  <c r="M80" i="20" s="1"/>
  <c r="G50" i="20"/>
  <c r="G51" i="20"/>
  <c r="G52" i="20"/>
  <c r="G53" i="20"/>
  <c r="G54" i="20"/>
  <c r="G55" i="20"/>
  <c r="G56" i="20"/>
  <c r="G57" i="20"/>
  <c r="G58" i="20"/>
  <c r="G49" i="20"/>
  <c r="G39" i="20"/>
  <c r="M39" i="20" s="1"/>
  <c r="G40" i="20"/>
  <c r="M40" i="20" s="1"/>
  <c r="G41" i="20"/>
  <c r="M41" i="20" s="1"/>
  <c r="G42" i="20"/>
  <c r="M42" i="20" s="1"/>
  <c r="G43" i="20"/>
  <c r="M43" i="20" s="1"/>
  <c r="G44" i="20"/>
  <c r="M44" i="20" s="1"/>
  <c r="G38" i="20"/>
  <c r="M38" i="20" s="1"/>
  <c r="G31" i="20"/>
  <c r="M31" i="20" s="1"/>
  <c r="G30" i="20"/>
  <c r="M30" i="20" s="1"/>
  <c r="G29" i="20"/>
  <c r="M29" i="20" s="1"/>
  <c r="G28" i="20"/>
  <c r="M28" i="20" s="1"/>
  <c r="G26" i="20"/>
  <c r="M26" i="20" s="1"/>
  <c r="G25" i="20"/>
  <c r="M25" i="20" s="1"/>
  <c r="G24" i="20"/>
  <c r="M24" i="20" s="1"/>
  <c r="G23" i="20"/>
  <c r="M23" i="20" s="1"/>
  <c r="G21" i="20"/>
  <c r="M21" i="20" s="1"/>
  <c r="G7" i="20"/>
  <c r="M7" i="20" s="1"/>
  <c r="G8" i="20"/>
  <c r="M8" i="20" s="1"/>
  <c r="G9" i="20"/>
  <c r="M9" i="20" s="1"/>
  <c r="G10" i="20"/>
  <c r="M10" i="20" s="1"/>
  <c r="G11" i="20"/>
  <c r="M11" i="20" s="1"/>
  <c r="G12" i="20"/>
  <c r="M12" i="20" s="1"/>
  <c r="G13" i="20"/>
  <c r="M13" i="20" s="1"/>
  <c r="G14" i="20"/>
  <c r="M14" i="20" s="1"/>
  <c r="G15" i="20"/>
  <c r="M15" i="20" s="1"/>
  <c r="G6" i="20"/>
  <c r="M6" i="20" s="1"/>
  <c r="M31" i="21" l="1"/>
  <c r="M28" i="21" l="1"/>
  <c r="M56" i="21"/>
  <c r="M57" i="21"/>
  <c r="M58" i="21"/>
  <c r="M59" i="21"/>
  <c r="M60" i="21"/>
  <c r="M61" i="21"/>
  <c r="M62" i="21"/>
  <c r="M63" i="21"/>
  <c r="M64" i="21"/>
  <c r="M65" i="21"/>
  <c r="M66" i="21"/>
  <c r="M55" i="21"/>
  <c r="M45" i="21"/>
  <c r="M46" i="21"/>
  <c r="M47" i="21"/>
  <c r="M48" i="21"/>
  <c r="M49" i="21"/>
  <c r="M50" i="21"/>
  <c r="M44" i="21"/>
  <c r="M39" i="21"/>
  <c r="M38" i="21"/>
  <c r="M37" i="21"/>
  <c r="M36" i="21"/>
  <c r="M35" i="21"/>
  <c r="M34" i="21"/>
  <c r="M33" i="21"/>
  <c r="M32" i="21"/>
  <c r="M30" i="21"/>
  <c r="M29" i="21"/>
  <c r="P29" i="21" s="1"/>
  <c r="M27" i="21"/>
  <c r="M15" i="21"/>
  <c r="M16" i="21"/>
  <c r="M17" i="21"/>
  <c r="M18" i="21"/>
  <c r="M19" i="21"/>
  <c r="M20" i="21"/>
  <c r="M21" i="21"/>
  <c r="M22" i="21"/>
  <c r="P34" i="21" l="1"/>
  <c r="O34" i="21"/>
  <c r="N34" i="21"/>
  <c r="P15" i="21"/>
  <c r="N15" i="21"/>
  <c r="O15" i="21"/>
  <c r="N18" i="21"/>
  <c r="O18" i="21"/>
  <c r="P18" i="21"/>
  <c r="P16" i="21"/>
  <c r="N16" i="21"/>
  <c r="O16" i="21"/>
  <c r="P12" i="21"/>
  <c r="O12" i="21"/>
  <c r="N12" i="21"/>
  <c r="O13" i="21"/>
  <c r="P13" i="21"/>
  <c r="M87" i="20"/>
  <c r="M83" i="20"/>
  <c r="M74" i="20"/>
  <c r="M73" i="20"/>
  <c r="M65" i="20"/>
  <c r="M66" i="20"/>
  <c r="M67" i="20"/>
  <c r="M68" i="20"/>
  <c r="M50" i="20"/>
  <c r="M51" i="20"/>
  <c r="M52" i="20"/>
  <c r="M53" i="20"/>
  <c r="M54" i="20"/>
  <c r="M55" i="20"/>
  <c r="M56" i="20"/>
  <c r="M57" i="20"/>
  <c r="N57" i="20" s="1"/>
  <c r="M58" i="20"/>
  <c r="M59" i="20"/>
  <c r="M60" i="20"/>
  <c r="M49" i="20"/>
  <c r="N49" i="20" s="1"/>
  <c r="M88" i="20" l="1"/>
  <c r="M89" i="20"/>
  <c r="P87" i="21" l="1"/>
  <c r="O87" i="21"/>
  <c r="N87" i="21"/>
  <c r="P86" i="21"/>
  <c r="O86" i="21"/>
  <c r="N86" i="21"/>
  <c r="P85" i="21"/>
  <c r="O85" i="21"/>
  <c r="N85" i="21"/>
  <c r="P50" i="21"/>
  <c r="O50" i="21"/>
  <c r="N50" i="21"/>
  <c r="P49" i="21"/>
  <c r="O49" i="21"/>
  <c r="N49" i="21"/>
  <c r="P48" i="21"/>
  <c r="O48" i="21"/>
  <c r="N48" i="21"/>
  <c r="P47" i="21"/>
  <c r="O47" i="21"/>
  <c r="N47" i="21"/>
  <c r="P46" i="21"/>
  <c r="O46" i="21"/>
  <c r="N46" i="21"/>
  <c r="P45" i="21"/>
  <c r="O45" i="21"/>
  <c r="N45" i="21"/>
  <c r="P44" i="21"/>
  <c r="O44" i="21"/>
  <c r="N44" i="21"/>
  <c r="P37" i="21"/>
  <c r="O37" i="21"/>
  <c r="N37" i="21"/>
  <c r="P36" i="21"/>
  <c r="O36" i="21"/>
  <c r="N36" i="21"/>
  <c r="P35" i="21"/>
  <c r="O35" i="21"/>
  <c r="N35" i="21"/>
  <c r="P32" i="21"/>
  <c r="O32" i="21"/>
  <c r="N32" i="21"/>
  <c r="P31" i="21"/>
  <c r="O31" i="21"/>
  <c r="N31" i="21"/>
  <c r="P30" i="21"/>
  <c r="O30" i="21"/>
  <c r="N30" i="21"/>
  <c r="O29" i="21"/>
  <c r="N29" i="21"/>
  <c r="P27" i="21"/>
  <c r="O27" i="21"/>
  <c r="N27" i="21"/>
  <c r="P21" i="21"/>
  <c r="O21" i="21"/>
  <c r="N21" i="21"/>
  <c r="P20" i="21"/>
  <c r="O20" i="21"/>
  <c r="N20" i="21"/>
  <c r="P19" i="21"/>
  <c r="O19" i="21"/>
  <c r="N19" i="21"/>
  <c r="P17" i="21"/>
  <c r="O17" i="21"/>
  <c r="N17" i="21"/>
  <c r="N58" i="20"/>
  <c r="N56" i="20"/>
  <c r="N55" i="20"/>
  <c r="N54" i="20"/>
  <c r="N53" i="20"/>
  <c r="N52" i="20"/>
  <c r="N51" i="20"/>
  <c r="N50" i="20"/>
  <c r="L92" i="20" l="1"/>
  <c r="N101" i="21" s="1"/>
  <c r="N92" i="21"/>
  <c r="N94" i="21" s="1"/>
  <c r="O92" i="21"/>
  <c r="O94" i="21" s="1"/>
  <c r="P92" i="21"/>
  <c r="P94" i="21" s="1"/>
  <c r="N97" i="21" l="1"/>
  <c r="N98" i="21" l="1"/>
  <c r="N99" i="21" s="1"/>
  <c r="N100" i="21" l="1"/>
  <c r="N102" i="21" s="1"/>
  <c r="N103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SS17080261</author>
  </authors>
  <commentList>
    <comment ref="N1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単位当たり数量×歩掛×作業日数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野田頭　亮</author>
    <author>管財課（内線5116）</author>
  </authors>
  <commentList>
    <comment ref="H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清掃回数について、見直しがある場合、修正すること。
修正箇所は赤字で入力すること。</t>
        </r>
      </text>
    </comment>
    <comment ref="H20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清掃回数について、見直しがある場合、修正すること。
修正箇所は赤字で入力すること。</t>
        </r>
      </text>
    </comment>
    <comment ref="H3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清掃回数について、見直しがある場合、修正すること。
修正箇所は赤字で入力すること。</t>
        </r>
      </text>
    </comment>
    <comment ref="H48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清掃回数について、見直しがある場合、修正すること。
修正箇所は赤字で入力すること。</t>
        </r>
      </text>
    </comment>
    <comment ref="H64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清掃回数について、見直しがある場合、修正すること。
修正箇所は赤字で入力すること。</t>
        </r>
      </text>
    </comment>
    <comment ref="H72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清掃回数について、見直しがある場合、修正すること。
修正箇所は赤字で入力すること。</t>
        </r>
      </text>
    </comment>
    <comment ref="H79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清掃回数について、見直しがある場合、修正すること。
修正箇所は赤字で入力すること。</t>
        </r>
      </text>
    </comment>
    <comment ref="C88" authorId="1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足場の必要性については、請負業者に確認すること。
</t>
        </r>
      </text>
    </comment>
  </commentList>
</comments>
</file>

<file path=xl/sharedStrings.xml><?xml version="1.0" encoding="utf-8"?>
<sst xmlns="http://schemas.openxmlformats.org/spreadsheetml/2006/main" count="889" uniqueCount="202">
  <si>
    <t>【床の日常清掃】</t>
    <rPh sb="1" eb="2">
      <t>ユカ</t>
    </rPh>
    <rPh sb="3" eb="5">
      <t>ニチジョウ</t>
    </rPh>
    <rPh sb="5" eb="7">
      <t>セイソウ</t>
    </rPh>
    <phoneticPr fontId="2"/>
  </si>
  <si>
    <t>区分</t>
    <rPh sb="0" eb="2">
      <t>クブン</t>
    </rPh>
    <phoneticPr fontId="2"/>
  </si>
  <si>
    <t>1.玄関ホール</t>
    <rPh sb="2" eb="4">
      <t>ゲンカン</t>
    </rPh>
    <phoneticPr fontId="2"/>
  </si>
  <si>
    <t>項目</t>
    <rPh sb="0" eb="2">
      <t>コウモク</t>
    </rPh>
    <phoneticPr fontId="2"/>
  </si>
  <si>
    <t>除塵及び部分水拭き</t>
    <rPh sb="0" eb="1">
      <t>ジョ</t>
    </rPh>
    <rPh sb="1" eb="2">
      <t>ジン</t>
    </rPh>
    <rPh sb="2" eb="3">
      <t>オヨ</t>
    </rPh>
    <rPh sb="4" eb="6">
      <t>ブブン</t>
    </rPh>
    <rPh sb="6" eb="7">
      <t>ミズ</t>
    </rPh>
    <rPh sb="7" eb="8">
      <t>フ</t>
    </rPh>
    <phoneticPr fontId="2"/>
  </si>
  <si>
    <r>
      <t>8.</t>
    </r>
    <r>
      <rPr>
        <sz val="9"/>
        <rFont val="ＭＳ Ｐゴシック"/>
        <family val="3"/>
        <charset val="128"/>
      </rPr>
      <t>浴室・ｼｬﾜｰﾙｰﾑ・脱衣室</t>
    </r>
    <rPh sb="2" eb="4">
      <t>ヨクシツ</t>
    </rPh>
    <rPh sb="13" eb="16">
      <t>ダツイシツ</t>
    </rPh>
    <phoneticPr fontId="2"/>
  </si>
  <si>
    <t>【床以外の日常清掃】</t>
    <rPh sb="1" eb="2">
      <t>ユカ</t>
    </rPh>
    <rPh sb="2" eb="4">
      <t>イガイ</t>
    </rPh>
    <rPh sb="5" eb="7">
      <t>ニチジョウ</t>
    </rPh>
    <rPh sb="7" eb="9">
      <t>セイソウ</t>
    </rPh>
    <phoneticPr fontId="2"/>
  </si>
  <si>
    <t>2.事務室</t>
    <rPh sb="2" eb="5">
      <t>ジムシツ</t>
    </rPh>
    <phoneticPr fontId="2"/>
  </si>
  <si>
    <t>3.会議室</t>
    <rPh sb="2" eb="5">
      <t>カイギシツ</t>
    </rPh>
    <phoneticPr fontId="2"/>
  </si>
  <si>
    <t>6.湯沸し室</t>
    <rPh sb="2" eb="4">
      <t>ユワカ</t>
    </rPh>
    <rPh sb="5" eb="6">
      <t>シツ</t>
    </rPh>
    <phoneticPr fontId="2"/>
  </si>
  <si>
    <t>8.階段</t>
    <rPh sb="2" eb="4">
      <t>カイダン</t>
    </rPh>
    <phoneticPr fontId="2"/>
  </si>
  <si>
    <t>9.食堂</t>
    <rPh sb="2" eb="4">
      <t>ショクドウ</t>
    </rPh>
    <phoneticPr fontId="2"/>
  </si>
  <si>
    <t>洗面台・窓台</t>
    <rPh sb="0" eb="3">
      <t>センメンダイ</t>
    </rPh>
    <rPh sb="4" eb="6">
      <t>マドダイ</t>
    </rPh>
    <phoneticPr fontId="2"/>
  </si>
  <si>
    <t>壁・洗面台等1式</t>
  </si>
  <si>
    <t>10.浴室・ｼｬﾜｰﾙｰﾑ・脱衣室</t>
  </si>
  <si>
    <t>【日常巡回清掃】</t>
    <rPh sb="1" eb="3">
      <t>ニチジョウ</t>
    </rPh>
    <rPh sb="3" eb="5">
      <t>ジュンカイ</t>
    </rPh>
    <rPh sb="5" eb="7">
      <t>セイソウ</t>
    </rPh>
    <phoneticPr fontId="2"/>
  </si>
  <si>
    <t>部分水拭き</t>
    <rPh sb="0" eb="2">
      <t>ブブン</t>
    </rPh>
    <rPh sb="2" eb="3">
      <t>ミズ</t>
    </rPh>
    <rPh sb="3" eb="4">
      <t>フ</t>
    </rPh>
    <phoneticPr fontId="2"/>
  </si>
  <si>
    <t>2.廊下・ｴﾚﾍﾞｰﾀｰﾎｰﾙ</t>
    <rPh sb="2" eb="4">
      <t>ロウカ</t>
    </rPh>
    <phoneticPr fontId="2"/>
  </si>
  <si>
    <t>3.便所・洗面所</t>
    <rPh sb="2" eb="4">
      <t>ベンジョ</t>
    </rPh>
    <rPh sb="5" eb="7">
      <t>センメン</t>
    </rPh>
    <rPh sb="7" eb="8">
      <t>ジョ</t>
    </rPh>
    <phoneticPr fontId="2"/>
  </si>
  <si>
    <t>4.湯沸し室</t>
    <rPh sb="2" eb="4">
      <t>ユワカ</t>
    </rPh>
    <rPh sb="5" eb="6">
      <t>シツ</t>
    </rPh>
    <phoneticPr fontId="2"/>
  </si>
  <si>
    <t>【床の定期清掃】</t>
    <rPh sb="1" eb="2">
      <t>ユカ</t>
    </rPh>
    <rPh sb="3" eb="5">
      <t>テイキ</t>
    </rPh>
    <rPh sb="5" eb="7">
      <t>セイソウ</t>
    </rPh>
    <phoneticPr fontId="2"/>
  </si>
  <si>
    <t>洗浄</t>
    <rPh sb="0" eb="2">
      <t>センジョウ</t>
    </rPh>
    <phoneticPr fontId="2"/>
  </si>
  <si>
    <t>4.廊下・ｴﾚﾍﾞｰﾀｰﾎｰﾙ</t>
    <rPh sb="2" eb="4">
      <t>ロウカ</t>
    </rPh>
    <phoneticPr fontId="2"/>
  </si>
  <si>
    <t>1.照明器具</t>
    <rPh sb="2" eb="4">
      <t>ショウメイ</t>
    </rPh>
    <rPh sb="4" eb="6">
      <t>キグ</t>
    </rPh>
    <phoneticPr fontId="2"/>
  </si>
  <si>
    <t>管球・反射板拭き</t>
    <rPh sb="0" eb="1">
      <t>カン</t>
    </rPh>
    <rPh sb="1" eb="2">
      <t>キュウ</t>
    </rPh>
    <rPh sb="3" eb="5">
      <t>ハンシャ</t>
    </rPh>
    <rPh sb="5" eb="6">
      <t>バン</t>
    </rPh>
    <rPh sb="6" eb="7">
      <t>フ</t>
    </rPh>
    <phoneticPr fontId="2"/>
  </si>
  <si>
    <t>管球・反射板拭き・ｶﾊﾞｰ拭き</t>
    <rPh sb="0" eb="1">
      <t>カン</t>
    </rPh>
    <rPh sb="1" eb="2">
      <t>キュウ</t>
    </rPh>
    <rPh sb="3" eb="5">
      <t>ハンシャ</t>
    </rPh>
    <rPh sb="5" eb="6">
      <t>バン</t>
    </rPh>
    <rPh sb="6" eb="7">
      <t>フ</t>
    </rPh>
    <rPh sb="13" eb="14">
      <t>フ</t>
    </rPh>
    <phoneticPr fontId="2"/>
  </si>
  <si>
    <t>2.吹出口・吸込口</t>
    <rPh sb="2" eb="4">
      <t>フキダ</t>
    </rPh>
    <rPh sb="4" eb="5">
      <t>クチ</t>
    </rPh>
    <rPh sb="6" eb="8">
      <t>スイコ</t>
    </rPh>
    <rPh sb="8" eb="9">
      <t>クチ</t>
    </rPh>
    <phoneticPr fontId="2"/>
  </si>
  <si>
    <t>スラット拭き</t>
    <rPh sb="4" eb="5">
      <t>フ</t>
    </rPh>
    <phoneticPr fontId="2"/>
  </si>
  <si>
    <t>【建物外部の定期清掃】</t>
    <rPh sb="1" eb="3">
      <t>タテモノ</t>
    </rPh>
    <rPh sb="3" eb="5">
      <t>ガイブ</t>
    </rPh>
    <rPh sb="6" eb="8">
      <t>テイキ</t>
    </rPh>
    <rPh sb="8" eb="10">
      <t>セイソウ</t>
    </rPh>
    <phoneticPr fontId="2"/>
  </si>
  <si>
    <t>1.窓ガラス</t>
    <rPh sb="2" eb="3">
      <t>マド</t>
    </rPh>
    <phoneticPr fontId="2"/>
  </si>
  <si>
    <t>2.玄関周り</t>
    <rPh sb="2" eb="4">
      <t>ゲンカン</t>
    </rPh>
    <rPh sb="4" eb="5">
      <t>マワ</t>
    </rPh>
    <phoneticPr fontId="2"/>
  </si>
  <si>
    <t>【建物外部の日常清掃】</t>
    <rPh sb="1" eb="3">
      <t>タテモノ</t>
    </rPh>
    <rPh sb="3" eb="5">
      <t>ガイブ</t>
    </rPh>
    <rPh sb="6" eb="8">
      <t>ニチジョウ</t>
    </rPh>
    <rPh sb="8" eb="10">
      <t>セイソウ</t>
    </rPh>
    <phoneticPr fontId="2"/>
  </si>
  <si>
    <t>1.玄関周り</t>
    <rPh sb="2" eb="4">
      <t>ゲンカン</t>
    </rPh>
    <rPh sb="4" eb="5">
      <t>マワ</t>
    </rPh>
    <phoneticPr fontId="2"/>
  </si>
  <si>
    <t>除塵・水拭き</t>
    <rPh sb="0" eb="2">
      <t>ジョジン</t>
    </rPh>
    <rPh sb="3" eb="4">
      <t>ミズ</t>
    </rPh>
    <rPh sb="4" eb="5">
      <t>フ</t>
    </rPh>
    <phoneticPr fontId="2"/>
  </si>
  <si>
    <t>2.犬走り</t>
    <rPh sb="2" eb="3">
      <t>イヌ</t>
    </rPh>
    <rPh sb="3" eb="4">
      <t>バシ</t>
    </rPh>
    <phoneticPr fontId="2"/>
  </si>
  <si>
    <t>拾い掃き</t>
    <rPh sb="0" eb="1">
      <t>ヒロ</t>
    </rPh>
    <rPh sb="2" eb="3">
      <t>ハ</t>
    </rPh>
    <phoneticPr fontId="2"/>
  </si>
  <si>
    <t>1/Ｄ</t>
    <phoneticPr fontId="2"/>
  </si>
  <si>
    <t>5.便所・洗面所</t>
    <rPh sb="2" eb="4">
      <t>ベンジョ</t>
    </rPh>
    <rPh sb="5" eb="7">
      <t>センメン</t>
    </rPh>
    <rPh sb="7" eb="8">
      <t>ジョ</t>
    </rPh>
    <phoneticPr fontId="2"/>
  </si>
  <si>
    <t>県庁</t>
    <rPh sb="0" eb="2">
      <t>ケンチョウ</t>
    </rPh>
    <phoneticPr fontId="2"/>
  </si>
  <si>
    <t>1/Ｄ</t>
  </si>
  <si>
    <t>説明</t>
    <rPh sb="0" eb="2">
      <t>セツメイ</t>
    </rPh>
    <phoneticPr fontId="2"/>
  </si>
  <si>
    <t>自在ぼうき又はフロアダスター掃き
汚れの目立つ部分は、モップで水拭き</t>
    <rPh sb="0" eb="2">
      <t>ジザイ</t>
    </rPh>
    <rPh sb="5" eb="6">
      <t>マタ</t>
    </rPh>
    <rPh sb="14" eb="15">
      <t>ハ</t>
    </rPh>
    <rPh sb="17" eb="18">
      <t>ヨゴ</t>
    </rPh>
    <rPh sb="20" eb="22">
      <t>メダ</t>
    </rPh>
    <rPh sb="23" eb="25">
      <t>ブブン</t>
    </rPh>
    <rPh sb="31" eb="32">
      <t>ミズ</t>
    </rPh>
    <rPh sb="32" eb="33">
      <t>フ</t>
    </rPh>
    <phoneticPr fontId="2"/>
  </si>
  <si>
    <t>日常清掃終了後、巡回しながら部分的な汚れを除去
内容は、日常清掃に準ずる。</t>
    <rPh sb="0" eb="2">
      <t>ニチジョウ</t>
    </rPh>
    <rPh sb="2" eb="4">
      <t>セイソウ</t>
    </rPh>
    <rPh sb="4" eb="7">
      <t>シュウリョウゴ</t>
    </rPh>
    <rPh sb="8" eb="10">
      <t>ジュンカイ</t>
    </rPh>
    <rPh sb="14" eb="16">
      <t>ブブン</t>
    </rPh>
    <rPh sb="16" eb="17">
      <t>テキ</t>
    </rPh>
    <rPh sb="18" eb="19">
      <t>ヨゴ</t>
    </rPh>
    <rPh sb="21" eb="23">
      <t>ジョキョ</t>
    </rPh>
    <rPh sb="24" eb="26">
      <t>ナイヨウ</t>
    </rPh>
    <rPh sb="28" eb="30">
      <t>ニチジョウ</t>
    </rPh>
    <rPh sb="30" eb="32">
      <t>セイソウ</t>
    </rPh>
    <rPh sb="33" eb="34">
      <t>ジュン</t>
    </rPh>
    <phoneticPr fontId="2"/>
  </si>
  <si>
    <t>床面の除塵を行い、適正に希釈した表面洗浄剤を塗布
床磨き機で、皮膜表面の汚れ洗浄
2回以上の水拭きを行い、十分に乾燥</t>
    <rPh sb="0" eb="1">
      <t>ユカ</t>
    </rPh>
    <rPh sb="1" eb="2">
      <t>メン</t>
    </rPh>
    <rPh sb="3" eb="4">
      <t>ジョ</t>
    </rPh>
    <rPh sb="4" eb="5">
      <t>ジン</t>
    </rPh>
    <rPh sb="6" eb="7">
      <t>オコナ</t>
    </rPh>
    <rPh sb="9" eb="11">
      <t>テキセイ</t>
    </rPh>
    <rPh sb="12" eb="14">
      <t>キシャク</t>
    </rPh>
    <rPh sb="16" eb="18">
      <t>ヒョウメン</t>
    </rPh>
    <rPh sb="18" eb="21">
      <t>センジョウザイ</t>
    </rPh>
    <rPh sb="22" eb="24">
      <t>トフ</t>
    </rPh>
    <rPh sb="25" eb="26">
      <t>ユカ</t>
    </rPh>
    <rPh sb="26" eb="27">
      <t>ミガ</t>
    </rPh>
    <rPh sb="28" eb="29">
      <t>キ</t>
    </rPh>
    <rPh sb="31" eb="33">
      <t>ヒマク</t>
    </rPh>
    <rPh sb="33" eb="35">
      <t>ヒョウメン</t>
    </rPh>
    <rPh sb="36" eb="37">
      <t>ヨゴ</t>
    </rPh>
    <rPh sb="38" eb="40">
      <t>センジョウ</t>
    </rPh>
    <rPh sb="42" eb="43">
      <t>カイ</t>
    </rPh>
    <rPh sb="43" eb="45">
      <t>イジョウ</t>
    </rPh>
    <rPh sb="46" eb="47">
      <t>ミズ</t>
    </rPh>
    <rPh sb="47" eb="48">
      <t>フ</t>
    </rPh>
    <rPh sb="50" eb="51">
      <t>オコナ</t>
    </rPh>
    <rPh sb="53" eb="55">
      <t>ジュウブン</t>
    </rPh>
    <rPh sb="56" eb="58">
      <t>カンソウ</t>
    </rPh>
    <phoneticPr fontId="2"/>
  </si>
  <si>
    <t>照明器具：洗剤を用いて管球等の拭き、水拭き後、乾拭き
拭出口等：除塵後、適正洗剤を用いて除去し、水拭き
ブラインド：洗剤を用いて、スラッド等を拭く</t>
    <rPh sb="0" eb="2">
      <t>ショウメイ</t>
    </rPh>
    <rPh sb="2" eb="4">
      <t>キグ</t>
    </rPh>
    <rPh sb="5" eb="7">
      <t>センザイ</t>
    </rPh>
    <rPh sb="8" eb="9">
      <t>モチ</t>
    </rPh>
    <rPh sb="11" eb="12">
      <t>カン</t>
    </rPh>
    <rPh sb="12" eb="13">
      <t>キュウ</t>
    </rPh>
    <rPh sb="13" eb="14">
      <t>トウ</t>
    </rPh>
    <rPh sb="15" eb="16">
      <t>フ</t>
    </rPh>
    <rPh sb="18" eb="19">
      <t>ミズ</t>
    </rPh>
    <rPh sb="19" eb="20">
      <t>フ</t>
    </rPh>
    <rPh sb="21" eb="22">
      <t>ゴ</t>
    </rPh>
    <rPh sb="23" eb="24">
      <t>カン</t>
    </rPh>
    <rPh sb="24" eb="25">
      <t>フ</t>
    </rPh>
    <rPh sb="27" eb="28">
      <t>フ</t>
    </rPh>
    <rPh sb="28" eb="29">
      <t>ダ</t>
    </rPh>
    <rPh sb="29" eb="30">
      <t>グチ</t>
    </rPh>
    <rPh sb="30" eb="31">
      <t>トウ</t>
    </rPh>
    <rPh sb="32" eb="33">
      <t>ジョ</t>
    </rPh>
    <rPh sb="33" eb="34">
      <t>ジン</t>
    </rPh>
    <rPh sb="34" eb="35">
      <t>ゴ</t>
    </rPh>
    <rPh sb="36" eb="38">
      <t>テキセイ</t>
    </rPh>
    <rPh sb="38" eb="40">
      <t>センザイ</t>
    </rPh>
    <rPh sb="41" eb="42">
      <t>モチ</t>
    </rPh>
    <rPh sb="44" eb="46">
      <t>ジョキョ</t>
    </rPh>
    <rPh sb="48" eb="49">
      <t>ミズ</t>
    </rPh>
    <rPh sb="49" eb="50">
      <t>フ</t>
    </rPh>
    <rPh sb="58" eb="60">
      <t>センザイ</t>
    </rPh>
    <rPh sb="61" eb="62">
      <t>モチ</t>
    </rPh>
    <rPh sb="69" eb="70">
      <t>トウ</t>
    </rPh>
    <rPh sb="71" eb="72">
      <t>フ</t>
    </rPh>
    <phoneticPr fontId="2"/>
  </si>
  <si>
    <t>洗剤でを塗布し、窓用スクイジーで汚水を除去
タオルで汚水を拭き、清拭き
※サッシの溝、全体は含まない。</t>
    <rPh sb="0" eb="2">
      <t>センザイ</t>
    </rPh>
    <rPh sb="4" eb="6">
      <t>トフ</t>
    </rPh>
    <rPh sb="8" eb="10">
      <t>マドヨウ</t>
    </rPh>
    <rPh sb="16" eb="18">
      <t>オスイ</t>
    </rPh>
    <rPh sb="19" eb="21">
      <t>ジョキョ</t>
    </rPh>
    <rPh sb="26" eb="28">
      <t>オスイ</t>
    </rPh>
    <rPh sb="29" eb="30">
      <t>フ</t>
    </rPh>
    <rPh sb="32" eb="33">
      <t>キヨ</t>
    </rPh>
    <rPh sb="33" eb="34">
      <t>フ</t>
    </rPh>
    <rPh sb="41" eb="42">
      <t>ミゾ</t>
    </rPh>
    <rPh sb="43" eb="45">
      <t>ゼンタイ</t>
    </rPh>
    <rPh sb="46" eb="47">
      <t>フク</t>
    </rPh>
    <phoneticPr fontId="2"/>
  </si>
  <si>
    <t>自在ぼうき又はフロアダスター掃き
汚れの目立つ部分は、モップで水拭き
巡回で粗ゴミを拾う。</t>
    <rPh sb="35" eb="37">
      <t>ジュンカイ</t>
    </rPh>
    <rPh sb="38" eb="39">
      <t>アラ</t>
    </rPh>
    <rPh sb="42" eb="43">
      <t>ヒロ</t>
    </rPh>
    <phoneticPr fontId="2"/>
  </si>
  <si>
    <t>フロアマット：掃除機で吸塵
ガラス：タオルで水拭き、乾拭き
什器：タオル等でほこりを取り
ゴミ：ごみ収集、容器の汚れた部分を水拭き等
金属部分：タオル等でほこり取り
窓台：タオル等でほこりとり、水拭き又は適正洗剤を用いて拭く
吸殻：吸殻収集、灰皿のタオル拭き
水周り：水拭き又は適正洗剤を用いて拭く等</t>
    <rPh sb="7" eb="10">
      <t>ソウジキ</t>
    </rPh>
    <rPh sb="11" eb="13">
      <t>キュウジン</t>
    </rPh>
    <rPh sb="22" eb="23">
      <t>ミズ</t>
    </rPh>
    <rPh sb="23" eb="24">
      <t>フ</t>
    </rPh>
    <rPh sb="26" eb="27">
      <t>カン</t>
    </rPh>
    <rPh sb="27" eb="28">
      <t>フ</t>
    </rPh>
    <rPh sb="30" eb="32">
      <t>ジュウキ</t>
    </rPh>
    <rPh sb="36" eb="37">
      <t>トウ</t>
    </rPh>
    <rPh sb="42" eb="43">
      <t>ト</t>
    </rPh>
    <rPh sb="50" eb="52">
      <t>シュウシュウ</t>
    </rPh>
    <rPh sb="53" eb="55">
      <t>ヨウキ</t>
    </rPh>
    <rPh sb="56" eb="57">
      <t>ヨゴ</t>
    </rPh>
    <rPh sb="59" eb="61">
      <t>ブブン</t>
    </rPh>
    <rPh sb="62" eb="63">
      <t>ミズ</t>
    </rPh>
    <rPh sb="63" eb="64">
      <t>フ</t>
    </rPh>
    <rPh sb="65" eb="66">
      <t>トウ</t>
    </rPh>
    <rPh sb="67" eb="69">
      <t>キンゾク</t>
    </rPh>
    <rPh sb="69" eb="71">
      <t>ブブン</t>
    </rPh>
    <rPh sb="75" eb="76">
      <t>トウ</t>
    </rPh>
    <rPh sb="80" eb="81">
      <t>ト</t>
    </rPh>
    <rPh sb="83" eb="84">
      <t>マド</t>
    </rPh>
    <rPh sb="84" eb="85">
      <t>ダイ</t>
    </rPh>
    <rPh sb="89" eb="90">
      <t>トウ</t>
    </rPh>
    <rPh sb="97" eb="98">
      <t>ミズ</t>
    </rPh>
    <rPh sb="98" eb="99">
      <t>フ</t>
    </rPh>
    <rPh sb="100" eb="101">
      <t>マタ</t>
    </rPh>
    <rPh sb="102" eb="104">
      <t>テキセイ</t>
    </rPh>
    <rPh sb="104" eb="106">
      <t>センザイ</t>
    </rPh>
    <rPh sb="107" eb="108">
      <t>モチ</t>
    </rPh>
    <rPh sb="110" eb="111">
      <t>フ</t>
    </rPh>
    <rPh sb="113" eb="115">
      <t>スイガラ</t>
    </rPh>
    <rPh sb="116" eb="118">
      <t>スイガラ</t>
    </rPh>
    <rPh sb="118" eb="120">
      <t>シュウシュウ</t>
    </rPh>
    <rPh sb="121" eb="123">
      <t>ハイザラ</t>
    </rPh>
    <rPh sb="127" eb="128">
      <t>フ</t>
    </rPh>
    <rPh sb="130" eb="131">
      <t>ミズ</t>
    </rPh>
    <rPh sb="131" eb="132">
      <t>マワ</t>
    </rPh>
    <rPh sb="134" eb="135">
      <t>ミズ</t>
    </rPh>
    <rPh sb="135" eb="136">
      <t>フ</t>
    </rPh>
    <rPh sb="137" eb="138">
      <t>マタ</t>
    </rPh>
    <rPh sb="139" eb="141">
      <t>テキセイ</t>
    </rPh>
    <rPh sb="141" eb="143">
      <t>センザイ</t>
    </rPh>
    <rPh sb="144" eb="145">
      <t>モチ</t>
    </rPh>
    <rPh sb="147" eb="148">
      <t>フ</t>
    </rPh>
    <rPh sb="149" eb="150">
      <t>トウ</t>
    </rPh>
    <phoneticPr fontId="2"/>
  </si>
  <si>
    <t>4/Ｙ</t>
  </si>
  <si>
    <t>清掃周期</t>
    <rPh sb="0" eb="4">
      <t>セイソウシュウキ</t>
    </rPh>
    <phoneticPr fontId="2"/>
  </si>
  <si>
    <t>単位</t>
    <rPh sb="0" eb="2">
      <t>タンイ</t>
    </rPh>
    <phoneticPr fontId="2"/>
  </si>
  <si>
    <t>清掃員A</t>
    <rPh sb="0" eb="3">
      <t>セイソウイン</t>
    </rPh>
    <phoneticPr fontId="2"/>
  </si>
  <si>
    <t>清掃員B</t>
    <rPh sb="0" eb="3">
      <t>セイソウイン</t>
    </rPh>
    <phoneticPr fontId="2"/>
  </si>
  <si>
    <t>清掃員C</t>
    <rPh sb="0" eb="3">
      <t>セイソウイン</t>
    </rPh>
    <phoneticPr fontId="2"/>
  </si>
  <si>
    <t>業務量A</t>
    <rPh sb="0" eb="3">
      <t>ギョウムリョウ</t>
    </rPh>
    <phoneticPr fontId="2"/>
  </si>
  <si>
    <t>業務量B</t>
    <rPh sb="0" eb="3">
      <t>ギョウムリョウ</t>
    </rPh>
    <phoneticPr fontId="2"/>
  </si>
  <si>
    <t>業務量C</t>
    <rPh sb="0" eb="3">
      <t>ギョウムリョウ</t>
    </rPh>
    <phoneticPr fontId="2"/>
  </si>
  <si>
    <t>1Ｄ</t>
  </si>
  <si>
    <t>　繊維床</t>
    <rPh sb="1" eb="3">
      <t>センイ</t>
    </rPh>
    <rPh sb="3" eb="4">
      <t>ユカ</t>
    </rPh>
    <phoneticPr fontId="2"/>
  </si>
  <si>
    <t>除塵</t>
    <rPh sb="0" eb="1">
      <t>ジョ</t>
    </rPh>
    <rPh sb="1" eb="2">
      <t>ジン</t>
    </rPh>
    <phoneticPr fontId="2"/>
  </si>
  <si>
    <t>見積</t>
    <rPh sb="0" eb="2">
      <t>ミツモリ</t>
    </rPh>
    <phoneticPr fontId="2"/>
  </si>
  <si>
    <t>1台当たり</t>
    <rPh sb="1" eb="2">
      <t>ダイ</t>
    </rPh>
    <rPh sb="2" eb="3">
      <t>ア</t>
    </rPh>
    <phoneticPr fontId="2"/>
  </si>
  <si>
    <t>ｺﾞﾐ収集</t>
    <rPh sb="3" eb="5">
      <t>シュウシュウ</t>
    </rPh>
    <phoneticPr fontId="2"/>
  </si>
  <si>
    <t>手摺拭き</t>
    <rPh sb="0" eb="2">
      <t>テスリ</t>
    </rPh>
    <rPh sb="2" eb="3">
      <t>フ</t>
    </rPh>
    <phoneticPr fontId="2"/>
  </si>
  <si>
    <t>1Ｍ</t>
  </si>
  <si>
    <t xml:space="preserve">  繊維床</t>
    <rPh sb="2" eb="4">
      <t>センイ</t>
    </rPh>
    <rPh sb="4" eb="5">
      <t>ユカ</t>
    </rPh>
    <phoneticPr fontId="2"/>
  </si>
  <si>
    <t>2/D</t>
    <phoneticPr fontId="2"/>
  </si>
  <si>
    <t>1Ｄ</t>
    <phoneticPr fontId="2"/>
  </si>
  <si>
    <t>1/Ｗ</t>
    <phoneticPr fontId="2"/>
  </si>
  <si>
    <t>100㎡</t>
    <phoneticPr fontId="2"/>
  </si>
  <si>
    <t>7.ｴﾚﾍﾞｰﾀｰ</t>
    <phoneticPr fontId="2"/>
  </si>
  <si>
    <t>5.ｴﾚﾍﾞｰﾀｰ</t>
    <phoneticPr fontId="2"/>
  </si>
  <si>
    <t>1/Ｍ</t>
    <phoneticPr fontId="2"/>
  </si>
  <si>
    <t>1Ｍ</t>
    <phoneticPr fontId="2"/>
  </si>
  <si>
    <t>2Ｍ</t>
    <phoneticPr fontId="2"/>
  </si>
  <si>
    <t>6/Ｙ</t>
    <phoneticPr fontId="2"/>
  </si>
  <si>
    <t>0.5/Ｗ</t>
    <phoneticPr fontId="2"/>
  </si>
  <si>
    <t>1/Ｙ</t>
    <phoneticPr fontId="2"/>
  </si>
  <si>
    <t>労務単価</t>
    <rPh sb="0" eb="2">
      <t>ロウム</t>
    </rPh>
    <rPh sb="2" eb="4">
      <t>タンカ</t>
    </rPh>
    <phoneticPr fontId="2"/>
  </si>
  <si>
    <t>合計</t>
    <rPh sb="0" eb="2">
      <t>ゴウケイ</t>
    </rPh>
    <phoneticPr fontId="2"/>
  </si>
  <si>
    <t>直接物品費</t>
    <rPh sb="0" eb="2">
      <t>チョクセツ</t>
    </rPh>
    <rPh sb="2" eb="4">
      <t>ブッピン</t>
    </rPh>
    <rPh sb="4" eb="5">
      <t>ヒ</t>
    </rPh>
    <phoneticPr fontId="2"/>
  </si>
  <si>
    <t>業務管理費</t>
    <rPh sb="0" eb="2">
      <t>ギョウム</t>
    </rPh>
    <rPh sb="2" eb="4">
      <t>カンリ</t>
    </rPh>
    <rPh sb="4" eb="5">
      <t>ヒ</t>
    </rPh>
    <phoneticPr fontId="2"/>
  </si>
  <si>
    <t>一般管理費</t>
    <rPh sb="0" eb="2">
      <t>イッパン</t>
    </rPh>
    <rPh sb="2" eb="5">
      <t>カンリヒ</t>
    </rPh>
    <phoneticPr fontId="2"/>
  </si>
  <si>
    <t>清掃回数</t>
    <rPh sb="0" eb="2">
      <t>セイソウ</t>
    </rPh>
    <rPh sb="2" eb="4">
      <t>カイスウ</t>
    </rPh>
    <phoneticPr fontId="2"/>
  </si>
  <si>
    <t>床100㎡</t>
  </si>
  <si>
    <t>床100㎡</t>
    <rPh sb="0" eb="1">
      <t>ユカ</t>
    </rPh>
    <phoneticPr fontId="2"/>
  </si>
  <si>
    <t>計算式用
単位数値</t>
    <rPh sb="0" eb="2">
      <t>ケイサン</t>
    </rPh>
    <rPh sb="2" eb="3">
      <t>シキ</t>
    </rPh>
    <rPh sb="3" eb="4">
      <t>ヨウ</t>
    </rPh>
    <rPh sb="5" eb="7">
      <t>タンイ</t>
    </rPh>
    <rPh sb="7" eb="9">
      <t>スウチ</t>
    </rPh>
    <phoneticPr fontId="2"/>
  </si>
  <si>
    <t>標準回数</t>
    <rPh sb="0" eb="2">
      <t>ヒョウジュン</t>
    </rPh>
    <rPh sb="2" eb="4">
      <t>カイスウ</t>
    </rPh>
    <phoneticPr fontId="2"/>
  </si>
  <si>
    <t>2.常時使用する事務室
　・弾性床</t>
    <rPh sb="2" eb="4">
      <t>ジョウジ</t>
    </rPh>
    <rPh sb="4" eb="6">
      <t>シヨウ</t>
    </rPh>
    <rPh sb="8" eb="11">
      <t>ジムシツ</t>
    </rPh>
    <rPh sb="14" eb="16">
      <t>ダンセイ</t>
    </rPh>
    <rPh sb="16" eb="17">
      <t>ユカ</t>
    </rPh>
    <phoneticPr fontId="2"/>
  </si>
  <si>
    <t>　・繊維床</t>
    <rPh sb="2" eb="4">
      <t>センイ</t>
    </rPh>
    <rPh sb="4" eb="5">
      <t>ユカ</t>
    </rPh>
    <phoneticPr fontId="2"/>
  </si>
  <si>
    <t>3.廊下・ｴﾚﾍﾞｰﾀｰﾎｰﾙ
　・弾性床又は硬質床</t>
    <rPh sb="2" eb="4">
      <t>ロウカ</t>
    </rPh>
    <rPh sb="18" eb="20">
      <t>ダンセイ</t>
    </rPh>
    <rPh sb="20" eb="21">
      <t>ユカ</t>
    </rPh>
    <rPh sb="21" eb="22">
      <t>マタ</t>
    </rPh>
    <rPh sb="23" eb="25">
      <t>コウシツ</t>
    </rPh>
    <rPh sb="25" eb="26">
      <t>ユカ</t>
    </rPh>
    <phoneticPr fontId="2"/>
  </si>
  <si>
    <t>4.便所・洗面所
　・弾性床又は硬質床</t>
    <rPh sb="2" eb="4">
      <t>ベンジョ</t>
    </rPh>
    <rPh sb="5" eb="7">
      <t>センメン</t>
    </rPh>
    <rPh sb="7" eb="8">
      <t>ジョ</t>
    </rPh>
    <rPh sb="11" eb="13">
      <t>ダンセイ</t>
    </rPh>
    <rPh sb="13" eb="14">
      <t>ユカ</t>
    </rPh>
    <rPh sb="14" eb="15">
      <t>マタ</t>
    </rPh>
    <rPh sb="16" eb="18">
      <t>コウシツ</t>
    </rPh>
    <rPh sb="18" eb="19">
      <t>ユカ</t>
    </rPh>
    <phoneticPr fontId="2"/>
  </si>
  <si>
    <t>5.湯沸し室
　・弾性床</t>
    <rPh sb="2" eb="4">
      <t>ユワカ</t>
    </rPh>
    <rPh sb="5" eb="6">
      <t>シツ</t>
    </rPh>
    <rPh sb="9" eb="11">
      <t>ダンセイ</t>
    </rPh>
    <rPh sb="11" eb="12">
      <t>ユカ</t>
    </rPh>
    <phoneticPr fontId="2"/>
  </si>
  <si>
    <t>6.エレベーター
　・弾性床又は硬質床</t>
    <rPh sb="11" eb="13">
      <t>ダンセイ</t>
    </rPh>
    <rPh sb="13" eb="14">
      <t>ユカ</t>
    </rPh>
    <rPh sb="14" eb="15">
      <t>マタ</t>
    </rPh>
    <rPh sb="16" eb="18">
      <t>コウシツ</t>
    </rPh>
    <rPh sb="18" eb="19">
      <t>ユカ</t>
    </rPh>
    <phoneticPr fontId="2"/>
  </si>
  <si>
    <t>１台当たり</t>
    <rPh sb="1" eb="2">
      <t>ダイ</t>
    </rPh>
    <rPh sb="2" eb="3">
      <t>ア</t>
    </rPh>
    <phoneticPr fontId="2"/>
  </si>
  <si>
    <t>7.階段
　・弾性床又は硬質床</t>
    <rPh sb="2" eb="4">
      <t>カイダン</t>
    </rPh>
    <rPh sb="7" eb="9">
      <t>ダンセイ</t>
    </rPh>
    <rPh sb="9" eb="10">
      <t>ユカ</t>
    </rPh>
    <rPh sb="10" eb="11">
      <t>マタ</t>
    </rPh>
    <rPh sb="12" eb="14">
      <t>コウシツ</t>
    </rPh>
    <rPh sb="14" eb="15">
      <t>ユカ</t>
    </rPh>
    <phoneticPr fontId="2"/>
  </si>
  <si>
    <t>清掃対象
数量（面積等）</t>
    <rPh sb="0" eb="2">
      <t>セイソウ</t>
    </rPh>
    <rPh sb="2" eb="4">
      <t>タイショウ</t>
    </rPh>
    <rPh sb="5" eb="7">
      <t>スウリョウ</t>
    </rPh>
    <rPh sb="8" eb="10">
      <t>メンセキ</t>
    </rPh>
    <rPh sb="10" eb="11">
      <t>トウ</t>
    </rPh>
    <phoneticPr fontId="2"/>
  </si>
  <si>
    <t>除塵及び全面水拭き</t>
    <rPh sb="0" eb="1">
      <t>ジョ</t>
    </rPh>
    <rPh sb="1" eb="2">
      <t>ジン</t>
    </rPh>
    <rPh sb="2" eb="3">
      <t>オヨ</t>
    </rPh>
    <rPh sb="4" eb="6">
      <t>ゼンメン</t>
    </rPh>
    <rPh sb="6" eb="7">
      <t>ミズ</t>
    </rPh>
    <rPh sb="7" eb="8">
      <t>フ</t>
    </rPh>
    <phoneticPr fontId="2"/>
  </si>
  <si>
    <t>窓台の除塵及び拭き</t>
    <rPh sb="0" eb="1">
      <t>マド</t>
    </rPh>
    <rPh sb="1" eb="2">
      <t>ダイ</t>
    </rPh>
    <rPh sb="3" eb="4">
      <t>ジョ</t>
    </rPh>
    <rPh sb="4" eb="5">
      <t>ジン</t>
    </rPh>
    <rPh sb="5" eb="6">
      <t>オヨ</t>
    </rPh>
    <rPh sb="7" eb="8">
      <t>フ</t>
    </rPh>
    <phoneticPr fontId="2"/>
  </si>
  <si>
    <t>窓台1㎡</t>
    <rPh sb="0" eb="1">
      <t>マド</t>
    </rPh>
    <rPh sb="1" eb="2">
      <t>ダイ</t>
    </rPh>
    <phoneticPr fontId="2"/>
  </si>
  <si>
    <t>ｺﾞﾐ収集、扉・便所面台のへだて部分拭き、洗面台及び水栓拭き、鏡拭き、衛生陶器洗浄、衛生消耗品補充及び汚物収集</t>
    <rPh sb="3" eb="5">
      <t>シュウシュウ</t>
    </rPh>
    <rPh sb="6" eb="7">
      <t>トビラ</t>
    </rPh>
    <rPh sb="8" eb="10">
      <t>ベンジョ</t>
    </rPh>
    <rPh sb="10" eb="11">
      <t>メン</t>
    </rPh>
    <rPh sb="11" eb="12">
      <t>ダイ</t>
    </rPh>
    <rPh sb="16" eb="18">
      <t>ブブン</t>
    </rPh>
    <rPh sb="18" eb="19">
      <t>フ</t>
    </rPh>
    <rPh sb="21" eb="24">
      <t>センメンダイ</t>
    </rPh>
    <rPh sb="24" eb="25">
      <t>オヨ</t>
    </rPh>
    <rPh sb="26" eb="27">
      <t>ミズ</t>
    </rPh>
    <rPh sb="27" eb="28">
      <t>セン</t>
    </rPh>
    <rPh sb="28" eb="29">
      <t>フ</t>
    </rPh>
    <rPh sb="31" eb="32">
      <t>カガミ</t>
    </rPh>
    <rPh sb="32" eb="33">
      <t>フ</t>
    </rPh>
    <rPh sb="35" eb="37">
      <t>エイセイ</t>
    </rPh>
    <rPh sb="37" eb="39">
      <t>トウキ</t>
    </rPh>
    <rPh sb="39" eb="41">
      <t>センジョウ</t>
    </rPh>
    <rPh sb="42" eb="44">
      <t>エイセイ</t>
    </rPh>
    <rPh sb="44" eb="46">
      <t>ショウモウ</t>
    </rPh>
    <rPh sb="46" eb="47">
      <t>ヒン</t>
    </rPh>
    <rPh sb="47" eb="49">
      <t>ホジュウ</t>
    </rPh>
    <rPh sb="49" eb="50">
      <t>オヨ</t>
    </rPh>
    <rPh sb="51" eb="53">
      <t>オブツ</t>
    </rPh>
    <rPh sb="53" eb="55">
      <t>シュウシュウ</t>
    </rPh>
    <phoneticPr fontId="2"/>
  </si>
  <si>
    <t>流し台洗浄及び厨芥収集</t>
    <rPh sb="0" eb="1">
      <t>ナガ</t>
    </rPh>
    <rPh sb="2" eb="3">
      <t>ダイ</t>
    </rPh>
    <rPh sb="3" eb="5">
      <t>センジョウ</t>
    </rPh>
    <rPh sb="5" eb="6">
      <t>オヨ</t>
    </rPh>
    <rPh sb="7" eb="9">
      <t>チュウカイ</t>
    </rPh>
    <rPh sb="9" eb="11">
      <t>シュウシュウ</t>
    </rPh>
    <phoneticPr fontId="2"/>
  </si>
  <si>
    <t>扉・操作盤・部分拭き及び扉溝除塵</t>
    <rPh sb="0" eb="1">
      <t>トビラ</t>
    </rPh>
    <rPh sb="2" eb="5">
      <t>ソウサバン</t>
    </rPh>
    <rPh sb="6" eb="8">
      <t>ブブン</t>
    </rPh>
    <rPh sb="8" eb="9">
      <t>フ</t>
    </rPh>
    <rPh sb="10" eb="11">
      <t>オヨ</t>
    </rPh>
    <rPh sb="12" eb="13">
      <t>トビラ</t>
    </rPh>
    <rPh sb="13" eb="14">
      <t>ミゾ</t>
    </rPh>
    <rPh sb="14" eb="15">
      <t>ジョ</t>
    </rPh>
    <rPh sb="15" eb="16">
      <t>ジン</t>
    </rPh>
    <phoneticPr fontId="2"/>
  </si>
  <si>
    <t>ｺﾞﾐ収集・ﾌﾛｱﾏｯﾄ除塵</t>
    <rPh sb="3" eb="5">
      <t>シュウシュウ</t>
    </rPh>
    <rPh sb="12" eb="13">
      <t>ジョ</t>
    </rPh>
    <rPh sb="13" eb="14">
      <t>ジン</t>
    </rPh>
    <phoneticPr fontId="2"/>
  </si>
  <si>
    <t>ｺﾞﾐ収集、部分水拭き又は除塵</t>
    <rPh sb="3" eb="5">
      <t>シュウシュウ</t>
    </rPh>
    <rPh sb="6" eb="8">
      <t>ブブン</t>
    </rPh>
    <rPh sb="8" eb="9">
      <t>ミズ</t>
    </rPh>
    <rPh sb="9" eb="10">
      <t>フ</t>
    </rPh>
    <rPh sb="11" eb="12">
      <t>マタ</t>
    </rPh>
    <rPh sb="13" eb="14">
      <t>ジョ</t>
    </rPh>
    <rPh sb="14" eb="15">
      <t>ジン</t>
    </rPh>
    <phoneticPr fontId="2"/>
  </si>
  <si>
    <t>部分水拭き、洗面台部分拭き、鏡部拭き及び衛生陶器洗浄</t>
    <rPh sb="0" eb="2">
      <t>ブブン</t>
    </rPh>
    <rPh sb="2" eb="3">
      <t>ミズ</t>
    </rPh>
    <rPh sb="3" eb="4">
      <t>フ</t>
    </rPh>
    <rPh sb="6" eb="9">
      <t>センメンダイ</t>
    </rPh>
    <rPh sb="9" eb="11">
      <t>ブブン</t>
    </rPh>
    <rPh sb="11" eb="12">
      <t>フ</t>
    </rPh>
    <rPh sb="14" eb="15">
      <t>カガミ</t>
    </rPh>
    <rPh sb="15" eb="16">
      <t>ブ</t>
    </rPh>
    <rPh sb="16" eb="17">
      <t>フ</t>
    </rPh>
    <rPh sb="18" eb="19">
      <t>オヨ</t>
    </rPh>
    <rPh sb="20" eb="22">
      <t>エイセイ</t>
    </rPh>
    <rPh sb="22" eb="24">
      <t>トウキ</t>
    </rPh>
    <rPh sb="24" eb="26">
      <t>センジョウ</t>
    </rPh>
    <phoneticPr fontId="2"/>
  </si>
  <si>
    <t>ｺﾞﾐ収集、衛生消耗品補充、汚物収集</t>
    <rPh sb="3" eb="5">
      <t>シュウシュウ</t>
    </rPh>
    <rPh sb="6" eb="8">
      <t>エイセイ</t>
    </rPh>
    <rPh sb="8" eb="10">
      <t>ショウモウ</t>
    </rPh>
    <rPh sb="10" eb="11">
      <t>ヒン</t>
    </rPh>
    <rPh sb="11" eb="13">
      <t>ホジュウ</t>
    </rPh>
    <rPh sb="14" eb="16">
      <t>オブツ</t>
    </rPh>
    <rPh sb="16" eb="18">
      <t>シュウシュウ</t>
    </rPh>
    <phoneticPr fontId="2"/>
  </si>
  <si>
    <t>1.玄関ホール
　・弾性床及び硬質床</t>
    <rPh sb="2" eb="4">
      <t>ゲンカン</t>
    </rPh>
    <rPh sb="10" eb="12">
      <t>ダンセイ</t>
    </rPh>
    <rPh sb="12" eb="13">
      <t>ユカ</t>
    </rPh>
    <rPh sb="13" eb="14">
      <t>オヨ</t>
    </rPh>
    <rPh sb="15" eb="17">
      <t>コウシツ</t>
    </rPh>
    <rPh sb="17" eb="18">
      <t>ユカ</t>
    </rPh>
    <phoneticPr fontId="2"/>
  </si>
  <si>
    <t>2.事務室
　・弾性床及び硬質床</t>
    <rPh sb="2" eb="5">
      <t>ジムシツ</t>
    </rPh>
    <phoneticPr fontId="2"/>
  </si>
  <si>
    <t>4.廊下・ｴﾚﾍﾞｰﾀｰﾎｰﾙ
　・弾性床及び硬質床</t>
    <rPh sb="2" eb="4">
      <t>ロウカ</t>
    </rPh>
    <rPh sb="18" eb="20">
      <t>ダンセイ</t>
    </rPh>
    <rPh sb="20" eb="21">
      <t>ユカ</t>
    </rPh>
    <rPh sb="21" eb="22">
      <t>オヨ</t>
    </rPh>
    <rPh sb="23" eb="25">
      <t>コウシツ</t>
    </rPh>
    <rPh sb="25" eb="26">
      <t>ユカ</t>
    </rPh>
    <phoneticPr fontId="2"/>
  </si>
  <si>
    <t>5.便所・洗面所
　・弾性床及び硬質床</t>
    <rPh sb="2" eb="4">
      <t>ベンジョ</t>
    </rPh>
    <rPh sb="5" eb="7">
      <t>センメン</t>
    </rPh>
    <rPh sb="7" eb="8">
      <t>ジョ</t>
    </rPh>
    <rPh sb="11" eb="13">
      <t>ダンセイ</t>
    </rPh>
    <rPh sb="13" eb="14">
      <t>ユカ</t>
    </rPh>
    <rPh sb="14" eb="15">
      <t>オヨ</t>
    </rPh>
    <rPh sb="16" eb="18">
      <t>コウシツ</t>
    </rPh>
    <rPh sb="18" eb="19">
      <t>ユカ</t>
    </rPh>
    <phoneticPr fontId="2"/>
  </si>
  <si>
    <t>6.湯沸し室
　・弾性床</t>
    <rPh sb="2" eb="4">
      <t>ユワカ</t>
    </rPh>
    <rPh sb="5" eb="6">
      <t>シツ</t>
    </rPh>
    <rPh sb="9" eb="11">
      <t>ダンセイ</t>
    </rPh>
    <rPh sb="11" eb="12">
      <t>ユカ</t>
    </rPh>
    <phoneticPr fontId="2"/>
  </si>
  <si>
    <t>7.ｴﾚﾍﾞｰﾀｰ
　・弾性床及び硬質床</t>
    <rPh sb="12" eb="14">
      <t>ダンセイ</t>
    </rPh>
    <rPh sb="14" eb="15">
      <t>ユカ</t>
    </rPh>
    <rPh sb="15" eb="16">
      <t>オヨ</t>
    </rPh>
    <rPh sb="17" eb="19">
      <t>コウシツ</t>
    </rPh>
    <rPh sb="19" eb="20">
      <t>ユカ</t>
    </rPh>
    <phoneticPr fontId="2"/>
  </si>
  <si>
    <t>8.階段
　・弾性床及び硬質床</t>
    <rPh sb="2" eb="4">
      <t>カイダン</t>
    </rPh>
    <rPh sb="7" eb="9">
      <t>ダンセイ</t>
    </rPh>
    <rPh sb="9" eb="10">
      <t>ユカ</t>
    </rPh>
    <rPh sb="10" eb="11">
      <t>オヨ</t>
    </rPh>
    <rPh sb="12" eb="14">
      <t>コウシツ</t>
    </rPh>
    <rPh sb="14" eb="15">
      <t>ユカ</t>
    </rPh>
    <phoneticPr fontId="2"/>
  </si>
  <si>
    <t>9.食堂
　・弾性床</t>
    <rPh sb="7" eb="9">
      <t>ダンセイ</t>
    </rPh>
    <rPh sb="9" eb="10">
      <t>ユカ</t>
    </rPh>
    <phoneticPr fontId="2"/>
  </si>
  <si>
    <t>1/Ｙ</t>
  </si>
  <si>
    <t>見積</t>
  </si>
  <si>
    <t>40形蛍光灯2灯用1個１回当たり</t>
  </si>
  <si>
    <t>40形蛍光灯2灯用1個１回当たり</t>
    <rPh sb="2" eb="3">
      <t>カタチ</t>
    </rPh>
    <rPh sb="3" eb="6">
      <t>ケイコウトウ</t>
    </rPh>
    <rPh sb="7" eb="9">
      <t>トウヨウ</t>
    </rPh>
    <rPh sb="10" eb="11">
      <t>コ</t>
    </rPh>
    <rPh sb="12" eb="13">
      <t>カイ</t>
    </rPh>
    <rPh sb="13" eb="14">
      <t>ア</t>
    </rPh>
    <phoneticPr fontId="2"/>
  </si>
  <si>
    <t>【床の以外の定期清掃】※清掃対象は、天井高さ3.5ｍ以下に限る。それ以外は、見積による。</t>
    <rPh sb="1" eb="2">
      <t>ユカ</t>
    </rPh>
    <rPh sb="3" eb="5">
      <t>イガイ</t>
    </rPh>
    <rPh sb="6" eb="8">
      <t>テイキ</t>
    </rPh>
    <rPh sb="8" eb="10">
      <t>セイソウ</t>
    </rPh>
    <phoneticPr fontId="2"/>
  </si>
  <si>
    <t>3.構内通路・駐車場</t>
    <rPh sb="2" eb="4">
      <t>コウナイ</t>
    </rPh>
    <rPh sb="4" eb="6">
      <t>ツウロ</t>
    </rPh>
    <rPh sb="7" eb="9">
      <t>チュウシャ</t>
    </rPh>
    <rPh sb="9" eb="10">
      <t>ジョウ</t>
    </rPh>
    <phoneticPr fontId="2"/>
  </si>
  <si>
    <t>4.屋上広場</t>
    <rPh sb="2" eb="4">
      <t>オクジョウ</t>
    </rPh>
    <rPh sb="4" eb="6">
      <t>ヒロバ</t>
    </rPh>
    <phoneticPr fontId="2"/>
  </si>
  <si>
    <t>拭き
※窓台拭きに準ずる作業内容のみ対象</t>
    <rPh sb="0" eb="1">
      <t>フ</t>
    </rPh>
    <rPh sb="4" eb="5">
      <t>マド</t>
    </rPh>
    <rPh sb="5" eb="6">
      <t>ダイ</t>
    </rPh>
    <rPh sb="6" eb="7">
      <t>フ</t>
    </rPh>
    <rPh sb="9" eb="10">
      <t>ジュン</t>
    </rPh>
    <rPh sb="12" eb="14">
      <t>サギョウ</t>
    </rPh>
    <rPh sb="14" eb="16">
      <t>ナイヨウ</t>
    </rPh>
    <rPh sb="18" eb="20">
      <t>タイショウ</t>
    </rPh>
    <phoneticPr fontId="2"/>
  </si>
  <si>
    <t>&lt;入力方法&gt;</t>
    <rPh sb="1" eb="3">
      <t>ニュウリョク</t>
    </rPh>
    <rPh sb="3" eb="5">
      <t>ホウホウ</t>
    </rPh>
    <phoneticPr fontId="2"/>
  </si>
  <si>
    <t>2.数量は、あくまでも清掃対象面積を入力すること。（単純延べ床面積は、不可。）</t>
    <rPh sb="2" eb="4">
      <t>スウリョウ</t>
    </rPh>
    <rPh sb="11" eb="13">
      <t>セイソウ</t>
    </rPh>
    <rPh sb="13" eb="15">
      <t>タイショウ</t>
    </rPh>
    <rPh sb="15" eb="17">
      <t>メンセキ</t>
    </rPh>
    <rPh sb="18" eb="20">
      <t>ニュウリョク</t>
    </rPh>
    <rPh sb="26" eb="28">
      <t>タンジュン</t>
    </rPh>
    <rPh sb="28" eb="29">
      <t>ノ</t>
    </rPh>
    <rPh sb="30" eb="31">
      <t>ユカ</t>
    </rPh>
    <rPh sb="31" eb="33">
      <t>メンセキ</t>
    </rPh>
    <rPh sb="35" eb="37">
      <t>フカ</t>
    </rPh>
    <phoneticPr fontId="2"/>
  </si>
  <si>
    <t>1.区分毎に、清掃対象数量（赤枠）欄に、数量を入力すること。（数量は、単位欄を要確認。）</t>
    <rPh sb="2" eb="4">
      <t>クブン</t>
    </rPh>
    <rPh sb="4" eb="5">
      <t>ゴト</t>
    </rPh>
    <rPh sb="7" eb="9">
      <t>セイソウ</t>
    </rPh>
    <rPh sb="9" eb="11">
      <t>タイショウ</t>
    </rPh>
    <rPh sb="11" eb="13">
      <t>スウリョウ</t>
    </rPh>
    <rPh sb="14" eb="15">
      <t>アカ</t>
    </rPh>
    <rPh sb="15" eb="16">
      <t>ワク</t>
    </rPh>
    <rPh sb="17" eb="18">
      <t>ラン</t>
    </rPh>
    <rPh sb="20" eb="22">
      <t>スウリョウ</t>
    </rPh>
    <rPh sb="23" eb="25">
      <t>ニュウリョク</t>
    </rPh>
    <rPh sb="31" eb="33">
      <t>スウリョウ</t>
    </rPh>
    <rPh sb="35" eb="37">
      <t>タンイ</t>
    </rPh>
    <rPh sb="37" eb="38">
      <t>ラン</t>
    </rPh>
    <rPh sb="39" eb="40">
      <t>ヨウ</t>
    </rPh>
    <rPh sb="40" eb="42">
      <t>カクニン</t>
    </rPh>
    <phoneticPr fontId="2"/>
  </si>
  <si>
    <t>2/W</t>
    <phoneticPr fontId="2"/>
  </si>
  <si>
    <t>2/Ｗ</t>
    <phoneticPr fontId="2"/>
  </si>
  <si>
    <r>
      <t>除塵及び</t>
    </r>
    <r>
      <rPr>
        <sz val="11"/>
        <rFont val="ＭＳ Ｐゴシック"/>
        <family val="3"/>
        <charset val="128"/>
      </rPr>
      <t>全面水拭き</t>
    </r>
    <rPh sb="0" eb="1">
      <t>ジョ</t>
    </rPh>
    <rPh sb="1" eb="2">
      <t>ジン</t>
    </rPh>
    <rPh sb="2" eb="3">
      <t>オヨ</t>
    </rPh>
    <rPh sb="4" eb="6">
      <t>ゼンメン</t>
    </rPh>
    <rPh sb="6" eb="7">
      <t>ミズ</t>
    </rPh>
    <rPh sb="7" eb="8">
      <t>フ</t>
    </rPh>
    <phoneticPr fontId="2"/>
  </si>
  <si>
    <r>
      <t>ﾌﾛｱﾏｯﾄ除塵・扉ｶﾞﾗｽ部分拭き・什器備品除塵、</t>
    </r>
    <r>
      <rPr>
        <sz val="11"/>
        <rFont val="ＭＳ Ｐゴシック"/>
        <family val="3"/>
        <charset val="128"/>
      </rPr>
      <t>ｺﾞﾐ収集及び金属部分除塵</t>
    </r>
    <rPh sb="6" eb="7">
      <t>ジョ</t>
    </rPh>
    <rPh sb="7" eb="8">
      <t>ジン</t>
    </rPh>
    <rPh sb="9" eb="10">
      <t>トビラ</t>
    </rPh>
    <rPh sb="14" eb="16">
      <t>ブブン</t>
    </rPh>
    <rPh sb="16" eb="17">
      <t>フ</t>
    </rPh>
    <rPh sb="19" eb="21">
      <t>ジュウキ</t>
    </rPh>
    <rPh sb="21" eb="23">
      <t>ビヒン</t>
    </rPh>
    <rPh sb="23" eb="24">
      <t>ジョ</t>
    </rPh>
    <rPh sb="24" eb="25">
      <t>ジン</t>
    </rPh>
    <rPh sb="29" eb="31">
      <t>シュウシュウ</t>
    </rPh>
    <rPh sb="31" eb="32">
      <t>オヨ</t>
    </rPh>
    <rPh sb="33" eb="35">
      <t>キンゾク</t>
    </rPh>
    <rPh sb="35" eb="37">
      <t>ブブン</t>
    </rPh>
    <rPh sb="37" eb="38">
      <t>ジョ</t>
    </rPh>
    <rPh sb="38" eb="39">
      <t>ジン</t>
    </rPh>
    <phoneticPr fontId="2"/>
  </si>
  <si>
    <t>2/Ｄ</t>
    <phoneticPr fontId="2"/>
  </si>
  <si>
    <t>3.ブラインド</t>
    <phoneticPr fontId="2"/>
  </si>
  <si>
    <t>3.玄関ホールは、「階段、廊下、壁面」までの全体で捉えること。（廊下、ｴﾚﾍﾞｰﾀｰﾎｰﾙとの分離は不要。）</t>
    <rPh sb="2" eb="4">
      <t>ゲンカン</t>
    </rPh>
    <rPh sb="10" eb="12">
      <t>カイダン</t>
    </rPh>
    <rPh sb="13" eb="15">
      <t>ロウカ</t>
    </rPh>
    <rPh sb="16" eb="18">
      <t>ヘキメン</t>
    </rPh>
    <rPh sb="22" eb="24">
      <t>ゼンタイ</t>
    </rPh>
    <rPh sb="25" eb="26">
      <t>トラ</t>
    </rPh>
    <rPh sb="32" eb="34">
      <t>ロウカ</t>
    </rPh>
    <rPh sb="47" eb="49">
      <t>ブンリ</t>
    </rPh>
    <rPh sb="50" eb="52">
      <t>フヨウ</t>
    </rPh>
    <phoneticPr fontId="2"/>
  </si>
  <si>
    <t>消費税込</t>
    <rPh sb="0" eb="3">
      <t>ショウヒゼイ</t>
    </rPh>
    <rPh sb="3" eb="4">
      <t>コミ</t>
    </rPh>
    <phoneticPr fontId="2"/>
  </si>
  <si>
    <t>窓ガラス</t>
    <rPh sb="0" eb="1">
      <t>マド</t>
    </rPh>
    <phoneticPr fontId="2"/>
  </si>
  <si>
    <t>【窓ガラス・ブラインドの清掃】</t>
    <rPh sb="1" eb="2">
      <t>マド</t>
    </rPh>
    <rPh sb="12" eb="14">
      <t>セイソウ</t>
    </rPh>
    <phoneticPr fontId="2"/>
  </si>
  <si>
    <t>ブラインド</t>
    <phoneticPr fontId="2"/>
  </si>
  <si>
    <t>足場なし</t>
    <rPh sb="0" eb="2">
      <t>アシバ</t>
    </rPh>
    <phoneticPr fontId="2"/>
  </si>
  <si>
    <t>足場あり</t>
    <rPh sb="0" eb="2">
      <t>アシバ</t>
    </rPh>
    <phoneticPr fontId="2"/>
  </si>
  <si>
    <t>取り外しなし</t>
    <rPh sb="0" eb="1">
      <t>ト</t>
    </rPh>
    <rPh sb="2" eb="3">
      <t>ハズ</t>
    </rPh>
    <phoneticPr fontId="2"/>
  </si>
  <si>
    <t>単価</t>
    <rPh sb="0" eb="2">
      <t>タンカ</t>
    </rPh>
    <phoneticPr fontId="2"/>
  </si>
  <si>
    <t>清掃周期</t>
    <rPh sb="0" eb="2">
      <t>セイソウ</t>
    </rPh>
    <rPh sb="2" eb="4">
      <t>シュウキ</t>
    </rPh>
    <phoneticPr fontId="2"/>
  </si>
  <si>
    <t>積算額</t>
    <rPh sb="0" eb="2">
      <t>セキサン</t>
    </rPh>
    <rPh sb="2" eb="3">
      <t>ガク</t>
    </rPh>
    <phoneticPr fontId="2"/>
  </si>
  <si>
    <r>
      <t>1</t>
    </r>
    <r>
      <rPr>
        <sz val="11"/>
        <rFont val="ＭＳ Ｐゴシック"/>
        <family val="3"/>
        <charset val="128"/>
      </rPr>
      <t>M</t>
    </r>
    <phoneticPr fontId="2"/>
  </si>
  <si>
    <t>直接人件費</t>
    <rPh sb="0" eb="2">
      <t>チョクセツ</t>
    </rPh>
    <rPh sb="2" eb="5">
      <t>ジンケンヒ</t>
    </rPh>
    <phoneticPr fontId="2"/>
  </si>
  <si>
    <t>1M</t>
    <phoneticPr fontId="2"/>
  </si>
  <si>
    <t>作業日数</t>
    <rPh sb="0" eb="2">
      <t>サギョウ</t>
    </rPh>
    <rPh sb="2" eb="4">
      <t>ニッスウ</t>
    </rPh>
    <phoneticPr fontId="2"/>
  </si>
  <si>
    <t>仕様</t>
    <rPh sb="0" eb="2">
      <t>シヨウ</t>
    </rPh>
    <phoneticPr fontId="2"/>
  </si>
  <si>
    <t>1/D</t>
    <phoneticPr fontId="2"/>
  </si>
  <si>
    <t>歩掛</t>
    <rPh sb="0" eb="2">
      <t>ブガカリ</t>
    </rPh>
    <phoneticPr fontId="2"/>
  </si>
  <si>
    <t>労務数量</t>
    <rPh sb="0" eb="2">
      <t>ロウム</t>
    </rPh>
    <rPh sb="2" eb="4">
      <t>スウリョウ</t>
    </rPh>
    <phoneticPr fontId="2"/>
  </si>
  <si>
    <t>-</t>
    <phoneticPr fontId="2"/>
  </si>
  <si>
    <t>作業回数</t>
    <rPh sb="0" eb="2">
      <t>サギョウ</t>
    </rPh>
    <rPh sb="2" eb="4">
      <t>カイスウ</t>
    </rPh>
    <phoneticPr fontId="2"/>
  </si>
  <si>
    <t>　・・・A</t>
    <phoneticPr fontId="2"/>
  </si>
  <si>
    <t>　・・・E</t>
    <phoneticPr fontId="2"/>
  </si>
  <si>
    <t>　・・・F＝A+B+C+D+E</t>
    <phoneticPr fontId="2"/>
  </si>
  <si>
    <t>千円改め</t>
    <rPh sb="0" eb="2">
      <t>センエン</t>
    </rPh>
    <rPh sb="2" eb="3">
      <t>アラタ</t>
    </rPh>
    <phoneticPr fontId="2"/>
  </si>
  <si>
    <t>3.会議室
　・弾性床及び硬質床（1）</t>
    <rPh sb="2" eb="5">
      <t>カイギシツ</t>
    </rPh>
    <rPh sb="8" eb="10">
      <t>ダンセイ</t>
    </rPh>
    <rPh sb="10" eb="11">
      <t>ユカ</t>
    </rPh>
    <rPh sb="11" eb="12">
      <t>オヨ</t>
    </rPh>
    <rPh sb="13" eb="15">
      <t>コウシツ</t>
    </rPh>
    <rPh sb="15" eb="16">
      <t>ユカ</t>
    </rPh>
    <phoneticPr fontId="2"/>
  </si>
  <si>
    <t xml:space="preserve">  常時使用しない事務室等及び会議室
　・弾性床</t>
    <rPh sb="2" eb="4">
      <t>ジョウジ</t>
    </rPh>
    <rPh sb="4" eb="6">
      <t>シヨウ</t>
    </rPh>
    <rPh sb="9" eb="12">
      <t>ジムシツ</t>
    </rPh>
    <rPh sb="12" eb="13">
      <t>トウ</t>
    </rPh>
    <rPh sb="13" eb="14">
      <t>オヨ</t>
    </rPh>
    <rPh sb="15" eb="18">
      <t>カイギシツ</t>
    </rPh>
    <rPh sb="21" eb="23">
      <t>ダンセイ</t>
    </rPh>
    <rPh sb="23" eb="24">
      <t>ユカ</t>
    </rPh>
    <phoneticPr fontId="2"/>
  </si>
  <si>
    <t>見積による積算額合計</t>
    <rPh sb="0" eb="2">
      <t>ミツモリ</t>
    </rPh>
    <rPh sb="5" eb="7">
      <t>セキサン</t>
    </rPh>
    <rPh sb="7" eb="8">
      <t>ガク</t>
    </rPh>
    <rPh sb="8" eb="10">
      <t>ゴウケイ</t>
    </rPh>
    <phoneticPr fontId="2"/>
  </si>
  <si>
    <t>4.見積による場合は、複数社から見積もりを徴収すること。</t>
    <rPh sb="2" eb="4">
      <t>ミツモリ</t>
    </rPh>
    <rPh sb="7" eb="9">
      <t>バアイ</t>
    </rPh>
    <rPh sb="11" eb="13">
      <t>フクスウ</t>
    </rPh>
    <rPh sb="13" eb="14">
      <t>シャ</t>
    </rPh>
    <rPh sb="16" eb="18">
      <t>ミツ</t>
    </rPh>
    <rPh sb="21" eb="23">
      <t>チョウシュウ</t>
    </rPh>
    <phoneticPr fontId="2"/>
  </si>
  <si>
    <t>建築保全業務積算基準による仮積算【合庁名：宮古地区合同庁舎 】</t>
    <rPh sb="0" eb="2">
      <t>ケンチク</t>
    </rPh>
    <rPh sb="2" eb="4">
      <t>ホゼン</t>
    </rPh>
    <rPh sb="4" eb="6">
      <t>ギョウム</t>
    </rPh>
    <rPh sb="6" eb="8">
      <t>セキサン</t>
    </rPh>
    <rPh sb="8" eb="10">
      <t>キジュン</t>
    </rPh>
    <rPh sb="13" eb="14">
      <t>カリ</t>
    </rPh>
    <rPh sb="14" eb="16">
      <t>セキサン</t>
    </rPh>
    <rPh sb="17" eb="19">
      <t>ゴウチョウ</t>
    </rPh>
    <rPh sb="19" eb="20">
      <t>メイ</t>
    </rPh>
    <rPh sb="21" eb="29">
      <t>ミヤコチクゴウドウチョウシャ</t>
    </rPh>
    <phoneticPr fontId="2"/>
  </si>
  <si>
    <t>【清掃面積2,000㎡超～5,000㎡以下用】</t>
    <rPh sb="1" eb="3">
      <t>セイソウ</t>
    </rPh>
    <rPh sb="3" eb="5">
      <t>メンセキ</t>
    </rPh>
    <rPh sb="11" eb="12">
      <t>チョウ</t>
    </rPh>
    <rPh sb="19" eb="21">
      <t>イカ</t>
    </rPh>
    <rPh sb="21" eb="22">
      <t>ヨウ</t>
    </rPh>
    <phoneticPr fontId="2"/>
  </si>
  <si>
    <t>年間日数</t>
    <rPh sb="0" eb="4">
      <t>ネンカンニッスウ</t>
    </rPh>
    <phoneticPr fontId="2"/>
  </si>
  <si>
    <t>1/Y</t>
    <phoneticPr fontId="2"/>
  </si>
  <si>
    <t>1/M</t>
    <phoneticPr fontId="2"/>
  </si>
  <si>
    <t>年１回</t>
    <rPh sb="0" eb="1">
      <t>ネン</t>
    </rPh>
    <rPh sb="2" eb="3">
      <t>カイ</t>
    </rPh>
    <phoneticPr fontId="2"/>
  </si>
  <si>
    <t>年２回</t>
    <rPh sb="0" eb="1">
      <t>ネン</t>
    </rPh>
    <rPh sb="2" eb="3">
      <t>カイ</t>
    </rPh>
    <phoneticPr fontId="2"/>
  </si>
  <si>
    <t>月１回</t>
    <rPh sb="0" eb="1">
      <t>ツキ</t>
    </rPh>
    <rPh sb="2" eb="3">
      <t>カイ</t>
    </rPh>
    <phoneticPr fontId="2"/>
  </si>
  <si>
    <t>平日２回</t>
    <rPh sb="0" eb="2">
      <t>ヘイジツ</t>
    </rPh>
    <rPh sb="3" eb="4">
      <t>カイ</t>
    </rPh>
    <phoneticPr fontId="2"/>
  </si>
  <si>
    <t>平日１回</t>
    <rPh sb="0" eb="2">
      <t>ヘイジツ</t>
    </rPh>
    <rPh sb="3" eb="4">
      <t>カイ</t>
    </rPh>
    <phoneticPr fontId="2"/>
  </si>
  <si>
    <t>週２回（火水）</t>
    <rPh sb="0" eb="1">
      <t>シュウ</t>
    </rPh>
    <rPh sb="2" eb="3">
      <t>カイ</t>
    </rPh>
    <rPh sb="4" eb="5">
      <t>ヒ</t>
    </rPh>
    <rPh sb="5" eb="6">
      <t>スイ</t>
    </rPh>
    <phoneticPr fontId="2"/>
  </si>
  <si>
    <t>休日</t>
    <rPh sb="0" eb="2">
      <t>キュウジツ</t>
    </rPh>
    <phoneticPr fontId="2"/>
  </si>
  <si>
    <t>休止中</t>
    <rPh sb="0" eb="3">
      <t>キュウシチュウ</t>
    </rPh>
    <phoneticPr fontId="2"/>
  </si>
  <si>
    <t>表面洗浄・ワックス</t>
    <rPh sb="0" eb="2">
      <t>ヒョウメン</t>
    </rPh>
    <rPh sb="2" eb="4">
      <t>センジョウ</t>
    </rPh>
    <phoneticPr fontId="2"/>
  </si>
  <si>
    <t>表面洗浄・ワックス</t>
    <phoneticPr fontId="2"/>
  </si>
  <si>
    <t>休止中</t>
    <rPh sb="0" eb="2">
      <t>キュウシ</t>
    </rPh>
    <rPh sb="2" eb="3">
      <t>チュウ</t>
    </rPh>
    <phoneticPr fontId="2"/>
  </si>
  <si>
    <t>円</t>
    <rPh sb="0" eb="1">
      <t>エン</t>
    </rPh>
    <phoneticPr fontId="2"/>
  </si>
  <si>
    <t>1/Y</t>
  </si>
  <si>
    <t>休止中</t>
    <rPh sb="0" eb="3">
      <t>キュウシチュウ</t>
    </rPh>
    <phoneticPr fontId="2"/>
  </si>
  <si>
    <t>フロアマット：掃除機で吸塵
ガラス：タオルで水拭き、乾拭き
什器：タオル等でほこりを取り
ゴミ：ごみ収集、容器の汚れた部分を水拭き等
金属部分：タオル等でほこり取り
窓台：タオル等でほこりとり、水拭き又は適正洗剤を用いて拭く
水周り：水拭き又は適正洗剤を用いて拭く等</t>
    <rPh sb="7" eb="10">
      <t>ソウジキ</t>
    </rPh>
    <rPh sb="11" eb="13">
      <t>キュウジン</t>
    </rPh>
    <rPh sb="22" eb="23">
      <t>ミズ</t>
    </rPh>
    <rPh sb="23" eb="24">
      <t>フ</t>
    </rPh>
    <rPh sb="26" eb="27">
      <t>カン</t>
    </rPh>
    <rPh sb="27" eb="28">
      <t>フ</t>
    </rPh>
    <rPh sb="30" eb="32">
      <t>ジュウキ</t>
    </rPh>
    <rPh sb="36" eb="37">
      <t>トウ</t>
    </rPh>
    <rPh sb="42" eb="43">
      <t>ト</t>
    </rPh>
    <rPh sb="50" eb="52">
      <t>シュウシュウ</t>
    </rPh>
    <rPh sb="53" eb="55">
      <t>ヨウキ</t>
    </rPh>
    <rPh sb="56" eb="57">
      <t>ヨゴ</t>
    </rPh>
    <rPh sb="59" eb="61">
      <t>ブブン</t>
    </rPh>
    <rPh sb="62" eb="63">
      <t>ミズ</t>
    </rPh>
    <rPh sb="63" eb="64">
      <t>フ</t>
    </rPh>
    <rPh sb="65" eb="66">
      <t>トウ</t>
    </rPh>
    <rPh sb="67" eb="69">
      <t>キンゾク</t>
    </rPh>
    <rPh sb="69" eb="71">
      <t>ブブン</t>
    </rPh>
    <rPh sb="75" eb="76">
      <t>トウ</t>
    </rPh>
    <rPh sb="80" eb="81">
      <t>ト</t>
    </rPh>
    <rPh sb="83" eb="84">
      <t>マド</t>
    </rPh>
    <rPh sb="84" eb="85">
      <t>ダイ</t>
    </rPh>
    <rPh sb="89" eb="90">
      <t>トウ</t>
    </rPh>
    <rPh sb="97" eb="98">
      <t>ミズ</t>
    </rPh>
    <rPh sb="98" eb="99">
      <t>フ</t>
    </rPh>
    <rPh sb="100" eb="101">
      <t>マタ</t>
    </rPh>
    <rPh sb="102" eb="104">
      <t>テキセイ</t>
    </rPh>
    <rPh sb="104" eb="106">
      <t>センザイ</t>
    </rPh>
    <rPh sb="107" eb="108">
      <t>モチ</t>
    </rPh>
    <rPh sb="110" eb="111">
      <t>フ</t>
    </rPh>
    <rPh sb="113" eb="114">
      <t>ミズ</t>
    </rPh>
    <rPh sb="114" eb="115">
      <t>マワ</t>
    </rPh>
    <rPh sb="117" eb="118">
      <t>ミズ</t>
    </rPh>
    <rPh sb="118" eb="119">
      <t>フ</t>
    </rPh>
    <rPh sb="120" eb="121">
      <t>マタ</t>
    </rPh>
    <rPh sb="122" eb="124">
      <t>テキセイ</t>
    </rPh>
    <rPh sb="124" eb="126">
      <t>センザイ</t>
    </rPh>
    <rPh sb="127" eb="128">
      <t>モチ</t>
    </rPh>
    <rPh sb="130" eb="131">
      <t>フ</t>
    </rPh>
    <rPh sb="132" eb="133">
      <t>トウ</t>
    </rPh>
    <phoneticPr fontId="2"/>
  </si>
  <si>
    <t>3.会議室
　・弾性床及び硬質床</t>
    <rPh sb="2" eb="5">
      <t>カイギシツ</t>
    </rPh>
    <rPh sb="8" eb="10">
      <t>ダンセイ</t>
    </rPh>
    <rPh sb="10" eb="11">
      <t>ユカ</t>
    </rPh>
    <rPh sb="11" eb="12">
      <t>オヨ</t>
    </rPh>
    <rPh sb="13" eb="15">
      <t>コウシツ</t>
    </rPh>
    <rPh sb="15" eb="16">
      <t>ユカ</t>
    </rPh>
    <phoneticPr fontId="2"/>
  </si>
  <si>
    <t>見積積算分</t>
    <rPh sb="0" eb="2">
      <t>ミツモ</t>
    </rPh>
    <rPh sb="2" eb="4">
      <t>セキサン</t>
    </rPh>
    <rPh sb="4" eb="5">
      <t>ブン</t>
    </rPh>
    <phoneticPr fontId="2"/>
  </si>
  <si>
    <t>見積積算</t>
    <rPh sb="0" eb="2">
      <t>ミツモ</t>
    </rPh>
    <rPh sb="2" eb="4">
      <t>セキサン</t>
    </rPh>
    <phoneticPr fontId="2"/>
  </si>
  <si>
    <t>　常時使用しない事務室等及び会議室
　・弾性床</t>
    <rPh sb="1" eb="3">
      <t>ジョウジ</t>
    </rPh>
    <rPh sb="3" eb="5">
      <t>シヨウ</t>
    </rPh>
    <rPh sb="8" eb="11">
      <t>ジムシツ</t>
    </rPh>
    <rPh sb="11" eb="12">
      <t>トウ</t>
    </rPh>
    <rPh sb="12" eb="13">
      <t>オヨ</t>
    </rPh>
    <rPh sb="14" eb="17">
      <t>カイギシツ</t>
    </rPh>
    <rPh sb="20" eb="22">
      <t>ダンセイ</t>
    </rPh>
    <rPh sb="22" eb="23">
      <t>ユカ</t>
    </rPh>
    <phoneticPr fontId="2"/>
  </si>
  <si>
    <t>床100㎡</t>
    <phoneticPr fontId="2"/>
  </si>
  <si>
    <t>照明器具：洗剤を用いて管球等の拭き、水拭き後、乾拭き
拭出口等：除塵後、適正洗剤を用いて除去し、水拭き
ブラインド：洗剤を用いてスラッド等を拭く</t>
    <rPh sb="0" eb="2">
      <t>ショウメイ</t>
    </rPh>
    <rPh sb="2" eb="4">
      <t>キグ</t>
    </rPh>
    <rPh sb="5" eb="7">
      <t>センザイ</t>
    </rPh>
    <rPh sb="8" eb="9">
      <t>モチ</t>
    </rPh>
    <rPh sb="11" eb="12">
      <t>カン</t>
    </rPh>
    <rPh sb="12" eb="13">
      <t>キュウ</t>
    </rPh>
    <rPh sb="13" eb="14">
      <t>トウ</t>
    </rPh>
    <rPh sb="15" eb="16">
      <t>フ</t>
    </rPh>
    <rPh sb="18" eb="19">
      <t>ミズ</t>
    </rPh>
    <rPh sb="19" eb="20">
      <t>フ</t>
    </rPh>
    <rPh sb="21" eb="22">
      <t>ゴ</t>
    </rPh>
    <rPh sb="23" eb="24">
      <t>カン</t>
    </rPh>
    <rPh sb="24" eb="25">
      <t>フ</t>
    </rPh>
    <rPh sb="27" eb="28">
      <t>フ</t>
    </rPh>
    <rPh sb="28" eb="29">
      <t>ダ</t>
    </rPh>
    <rPh sb="29" eb="30">
      <t>グチ</t>
    </rPh>
    <rPh sb="30" eb="31">
      <t>トウ</t>
    </rPh>
    <rPh sb="32" eb="33">
      <t>ジョ</t>
    </rPh>
    <rPh sb="33" eb="34">
      <t>ジン</t>
    </rPh>
    <rPh sb="34" eb="35">
      <t>ゴ</t>
    </rPh>
    <rPh sb="36" eb="38">
      <t>テキセイ</t>
    </rPh>
    <rPh sb="38" eb="40">
      <t>センザイ</t>
    </rPh>
    <rPh sb="41" eb="42">
      <t>モチ</t>
    </rPh>
    <rPh sb="44" eb="46">
      <t>ジョキョ</t>
    </rPh>
    <rPh sb="48" eb="49">
      <t>ミズ</t>
    </rPh>
    <rPh sb="49" eb="50">
      <t>フ</t>
    </rPh>
    <rPh sb="58" eb="60">
      <t>センザイ</t>
    </rPh>
    <rPh sb="61" eb="62">
      <t>モチ</t>
    </rPh>
    <rPh sb="68" eb="69">
      <t>トウ</t>
    </rPh>
    <rPh sb="70" eb="71">
      <t>フ</t>
    </rPh>
    <phoneticPr fontId="2"/>
  </si>
  <si>
    <t>週３回（月水金）</t>
    <rPh sb="0" eb="1">
      <t>シュウ</t>
    </rPh>
    <rPh sb="2" eb="3">
      <t>カイ</t>
    </rPh>
    <rPh sb="4" eb="5">
      <t>ゲツ</t>
    </rPh>
    <rPh sb="5" eb="6">
      <t>スイ</t>
    </rPh>
    <rPh sb="6" eb="7">
      <t>キン</t>
    </rPh>
    <phoneticPr fontId="2"/>
  </si>
  <si>
    <t>　・・・B</t>
    <phoneticPr fontId="2"/>
  </si>
  <si>
    <t>　・・・C</t>
    <phoneticPr fontId="2"/>
  </si>
  <si>
    <t>　・・・D</t>
    <phoneticPr fontId="2"/>
  </si>
  <si>
    <t>令和７年度</t>
    <rPh sb="0" eb="2">
      <t>レイワ</t>
    </rPh>
    <rPh sb="3" eb="4">
      <t>ネン</t>
    </rPh>
    <rPh sb="4" eb="5">
      <t>ド</t>
    </rPh>
    <phoneticPr fontId="2"/>
  </si>
  <si>
    <t>1/D</t>
  </si>
  <si>
    <t>2/D</t>
  </si>
  <si>
    <t>2/W</t>
  </si>
  <si>
    <t>３/W</t>
  </si>
  <si>
    <t>２/Ｙ</t>
  </si>
  <si>
    <t>1/M</t>
  </si>
  <si>
    <t>3/W</t>
    <phoneticPr fontId="2"/>
  </si>
  <si>
    <t>3/W</t>
  </si>
  <si>
    <t>df</t>
    <phoneticPr fontId="2"/>
  </si>
  <si>
    <t>2/Ｙ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</si>
</sst>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"/>
    <numFmt numFmtId="177" formatCode="0.000_ "/>
    <numFmt numFmtId="178" formatCode="0.000_);[Red]\(0.000\)"/>
    <numFmt numFmtId="179" formatCode="0.0000%"/>
    <numFmt numFmtId="180" formatCode="#,##0.000;[Red]\-#,##0.00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8">
    <xf numFmtId="0" fontId="0" fillId="0" borderId="0" xfId="0"/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38" fontId="4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3" xfId="0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1" fillId="0" borderId="3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76" fontId="1" fillId="0" borderId="3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vertical="center" wrapText="1"/>
    </xf>
    <xf numFmtId="177" fontId="1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38" fontId="4" fillId="0" borderId="0" xfId="2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38" fontId="1" fillId="0" borderId="0" xfId="2" applyFont="1" applyFill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38" fontId="1" fillId="0" borderId="9" xfId="2" applyFont="1" applyFill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76" fontId="1" fillId="0" borderId="10" xfId="0" applyNumberFormat="1" applyFont="1" applyBorder="1" applyAlignment="1">
      <alignment horizontal="right"/>
    </xf>
    <xf numFmtId="0" fontId="1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horizontal="right"/>
    </xf>
    <xf numFmtId="176" fontId="1" fillId="0" borderId="11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3" fillId="0" borderId="14" xfId="0" applyFont="1" applyBorder="1" applyAlignment="1">
      <alignment horizontal="center" vertical="center"/>
    </xf>
    <xf numFmtId="38" fontId="1" fillId="0" borderId="23" xfId="2" applyFont="1" applyFill="1" applyBorder="1"/>
    <xf numFmtId="178" fontId="1" fillId="0" borderId="15" xfId="0" applyNumberFormat="1" applyFont="1" applyBorder="1" applyAlignment="1">
      <alignment horizontal="right" vertical="center"/>
    </xf>
    <xf numFmtId="178" fontId="1" fillId="0" borderId="1" xfId="0" applyNumberFormat="1" applyFont="1" applyBorder="1" applyAlignment="1">
      <alignment horizontal="right" vertical="center"/>
    </xf>
    <xf numFmtId="177" fontId="1" fillId="0" borderId="14" xfId="0" applyNumberFormat="1" applyFont="1" applyBorder="1" applyAlignment="1">
      <alignment horizontal="right" vertical="center"/>
    </xf>
    <xf numFmtId="177" fontId="1" fillId="0" borderId="3" xfId="0" applyNumberFormat="1" applyFont="1" applyBorder="1" applyAlignment="1">
      <alignment horizontal="right" vertical="center"/>
    </xf>
    <xf numFmtId="177" fontId="1" fillId="0" borderId="15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10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77" fontId="1" fillId="0" borderId="0" xfId="0" applyNumberFormat="1" applyFont="1" applyAlignment="1">
      <alignment horizontal="right" vertical="center"/>
    </xf>
    <xf numFmtId="0" fontId="1" fillId="0" borderId="14" xfId="0" applyFont="1" applyBorder="1" applyAlignment="1">
      <alignment horizontal="right"/>
    </xf>
    <xf numFmtId="0" fontId="1" fillId="0" borderId="15" xfId="0" applyFont="1" applyBorder="1" applyAlignment="1">
      <alignment horizontal="right" vertical="center"/>
    </xf>
    <xf numFmtId="0" fontId="1" fillId="0" borderId="15" xfId="0" applyFont="1" applyBorder="1" applyAlignment="1">
      <alignment horizontal="right"/>
    </xf>
    <xf numFmtId="0" fontId="1" fillId="0" borderId="14" xfId="0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8" fontId="4" fillId="0" borderId="0" xfId="0" applyNumberFormat="1" applyFont="1" applyAlignment="1">
      <alignment horizontal="right"/>
    </xf>
    <xf numFmtId="178" fontId="4" fillId="0" borderId="0" xfId="0" applyNumberFormat="1" applyFont="1" applyAlignment="1">
      <alignment horizontal="right"/>
    </xf>
    <xf numFmtId="176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40" fontId="4" fillId="0" borderId="0" xfId="2" applyNumberFormat="1" applyFont="1" applyFill="1" applyBorder="1" applyAlignment="1">
      <alignment horizontal="right"/>
    </xf>
    <xf numFmtId="177" fontId="4" fillId="0" borderId="0" xfId="0" applyNumberFormat="1" applyFont="1" applyAlignment="1">
      <alignment horizontal="right"/>
    </xf>
    <xf numFmtId="38" fontId="4" fillId="0" borderId="0" xfId="2" applyFont="1" applyFill="1" applyBorder="1" applyAlignment="1">
      <alignment horizontal="right"/>
    </xf>
    <xf numFmtId="9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8" fontId="6" fillId="0" borderId="0" xfId="0" applyNumberFormat="1" applyFont="1" applyAlignment="1">
      <alignment horizontal="right"/>
    </xf>
    <xf numFmtId="38" fontId="15" fillId="0" borderId="0" xfId="2" applyFont="1" applyFill="1" applyBorder="1" applyAlignment="1">
      <alignment horizontal="righ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38" fontId="1" fillId="0" borderId="0" xfId="0" applyNumberFormat="1" applyFont="1" applyAlignment="1">
      <alignment horizontal="right"/>
    </xf>
    <xf numFmtId="38" fontId="5" fillId="0" borderId="0" xfId="0" applyNumberFormat="1" applyFont="1" applyAlignment="1">
      <alignment horizontal="right"/>
    </xf>
    <xf numFmtId="0" fontId="5" fillId="0" borderId="29" xfId="0" applyFont="1" applyBorder="1"/>
    <xf numFmtId="0" fontId="5" fillId="0" borderId="31" xfId="0" applyFont="1" applyBorder="1"/>
    <xf numFmtId="0" fontId="5" fillId="0" borderId="32" xfId="0" applyFont="1" applyBorder="1"/>
    <xf numFmtId="0" fontId="5" fillId="0" borderId="25" xfId="0" applyFont="1" applyBorder="1"/>
    <xf numFmtId="0" fontId="11" fillId="0" borderId="0" xfId="0" applyFont="1"/>
    <xf numFmtId="178" fontId="1" fillId="0" borderId="2" xfId="0" applyNumberFormat="1" applyFont="1" applyBorder="1" applyAlignment="1">
      <alignment horizontal="right" vertical="center"/>
    </xf>
    <xf numFmtId="38" fontId="5" fillId="0" borderId="34" xfId="2" applyFont="1" applyFill="1" applyBorder="1"/>
    <xf numFmtId="38" fontId="5" fillId="0" borderId="29" xfId="2" applyFont="1" applyFill="1" applyBorder="1"/>
    <xf numFmtId="38" fontId="5" fillId="0" borderId="29" xfId="2" applyFont="1" applyFill="1" applyBorder="1" applyAlignment="1">
      <alignment vertical="center"/>
    </xf>
    <xf numFmtId="38" fontId="5" fillId="0" borderId="31" xfId="2" applyFont="1" applyFill="1" applyBorder="1"/>
    <xf numFmtId="38" fontId="5" fillId="0" borderId="32" xfId="2" applyFont="1" applyFill="1" applyBorder="1"/>
    <xf numFmtId="0" fontId="0" fillId="0" borderId="0" xfId="0" applyAlignment="1">
      <alignment horizontal="left"/>
    </xf>
    <xf numFmtId="38" fontId="1" fillId="0" borderId="0" xfId="0" applyNumberFormat="1" applyFont="1" applyAlignment="1">
      <alignment horizontal="center"/>
    </xf>
    <xf numFmtId="38" fontId="0" fillId="0" borderId="0" xfId="0" applyNumberFormat="1" applyAlignment="1">
      <alignment horizontal="center"/>
    </xf>
    <xf numFmtId="9" fontId="1" fillId="0" borderId="0" xfId="1" applyFont="1" applyFill="1" applyBorder="1"/>
    <xf numFmtId="38" fontId="1" fillId="0" borderId="0" xfId="2" applyFont="1" applyFill="1" applyBorder="1"/>
    <xf numFmtId="38" fontId="1" fillId="0" borderId="0" xfId="2" applyFont="1" applyFill="1" applyBorder="1" applyAlignment="1">
      <alignment horizontal="center"/>
    </xf>
    <xf numFmtId="38" fontId="0" fillId="0" borderId="0" xfId="0" applyNumberFormat="1" applyAlignment="1">
      <alignment horizontal="right"/>
    </xf>
    <xf numFmtId="0" fontId="5" fillId="0" borderId="1" xfId="0" applyFont="1" applyBorder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179" fontId="1" fillId="0" borderId="0" xfId="1" applyNumberFormat="1" applyFont="1" applyFill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2" fontId="0" fillId="0" borderId="1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0" borderId="6" xfId="0" applyFont="1" applyBorder="1" applyAlignment="1">
      <alignment horizontal="left" vertical="center"/>
    </xf>
    <xf numFmtId="0" fontId="10" fillId="0" borderId="37" xfId="0" applyFont="1" applyBorder="1" applyAlignment="1">
      <alignment horizontal="right" vertical="center"/>
    </xf>
    <xf numFmtId="40" fontId="1" fillId="0" borderId="1" xfId="2" applyNumberFormat="1" applyFont="1" applyFill="1" applyBorder="1" applyAlignment="1">
      <alignment horizontal="right" vertical="center"/>
    </xf>
    <xf numFmtId="178" fontId="1" fillId="0" borderId="16" xfId="0" applyNumberFormat="1" applyFont="1" applyBorder="1" applyAlignment="1">
      <alignment horizontal="right" vertical="center"/>
    </xf>
    <xf numFmtId="0" fontId="1" fillId="2" borderId="2" xfId="0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178" fontId="1" fillId="2" borderId="16" xfId="0" applyNumberFormat="1" applyFont="1" applyFill="1" applyBorder="1" applyAlignment="1">
      <alignment horizontal="right" vertical="center"/>
    </xf>
    <xf numFmtId="178" fontId="1" fillId="2" borderId="2" xfId="0" applyNumberFormat="1" applyFont="1" applyFill="1" applyBorder="1" applyAlignment="1">
      <alignment horizontal="right"/>
    </xf>
    <xf numFmtId="0" fontId="5" fillId="4" borderId="4" xfId="0" applyFont="1" applyFill="1" applyBorder="1"/>
    <xf numFmtId="0" fontId="5" fillId="4" borderId="4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38" fontId="4" fillId="0" borderId="4" xfId="0" applyNumberFormat="1" applyFont="1" applyBorder="1" applyAlignment="1">
      <alignment horizontal="right"/>
    </xf>
    <xf numFmtId="9" fontId="4" fillId="0" borderId="4" xfId="0" applyNumberFormat="1" applyFont="1" applyBorder="1" applyAlignment="1">
      <alignment horizontal="center"/>
    </xf>
    <xf numFmtId="38" fontId="4" fillId="0" borderId="4" xfId="2" applyFont="1" applyFill="1" applyBorder="1" applyAlignment="1">
      <alignment horizontal="right"/>
    </xf>
    <xf numFmtId="0" fontId="4" fillId="0" borderId="8" xfId="0" applyFont="1" applyBorder="1" applyAlignment="1">
      <alignment horizontal="center"/>
    </xf>
    <xf numFmtId="38" fontId="12" fillId="0" borderId="24" xfId="0" applyNumberFormat="1" applyFont="1" applyBorder="1" applyAlignment="1">
      <alignment horizontal="right"/>
    </xf>
    <xf numFmtId="9" fontId="4" fillId="0" borderId="8" xfId="0" applyNumberFormat="1" applyFont="1" applyBorder="1" applyAlignment="1">
      <alignment horizontal="center"/>
    </xf>
    <xf numFmtId="0" fontId="4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176" fontId="1" fillId="2" borderId="12" xfId="0" applyNumberFormat="1" applyFont="1" applyFill="1" applyBorder="1" applyAlignment="1">
      <alignment horizontal="right" vertical="center"/>
    </xf>
    <xf numFmtId="178" fontId="1" fillId="2" borderId="2" xfId="0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177" fontId="1" fillId="2" borderId="16" xfId="0" applyNumberFormat="1" applyFont="1" applyFill="1" applyBorder="1" applyAlignment="1">
      <alignment horizontal="right" vertical="center"/>
    </xf>
    <xf numFmtId="177" fontId="1" fillId="2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5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40" fontId="5" fillId="2" borderId="3" xfId="2" applyNumberFormat="1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178" fontId="1" fillId="2" borderId="15" xfId="0" applyNumberFormat="1" applyFont="1" applyFill="1" applyBorder="1" applyAlignment="1">
      <alignment horizontal="right" vertical="center"/>
    </xf>
    <xf numFmtId="178" fontId="1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1" fillId="2" borderId="15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right"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" fillId="2" borderId="3" xfId="0" applyFont="1" applyFill="1" applyBorder="1"/>
    <xf numFmtId="0" fontId="5" fillId="2" borderId="3" xfId="0" applyFont="1" applyFill="1" applyBorder="1"/>
    <xf numFmtId="0" fontId="5" fillId="2" borderId="10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177" fontId="1" fillId="2" borderId="14" xfId="0" applyNumberFormat="1" applyFont="1" applyFill="1" applyBorder="1" applyAlignment="1">
      <alignment horizontal="right"/>
    </xf>
    <xf numFmtId="177" fontId="1" fillId="2" borderId="3" xfId="0" applyNumberFormat="1" applyFont="1" applyFill="1" applyBorder="1" applyAlignment="1">
      <alignment horizontal="right"/>
    </xf>
    <xf numFmtId="0" fontId="0" fillId="2" borderId="2" xfId="0" applyFill="1" applyBorder="1" applyAlignment="1">
      <alignment horizontal="center"/>
    </xf>
    <xf numFmtId="2" fontId="0" fillId="2" borderId="2" xfId="0" applyNumberFormat="1" applyFill="1" applyBorder="1" applyAlignment="1">
      <alignment horizontal="right" vertical="center"/>
    </xf>
    <xf numFmtId="177" fontId="1" fillId="2" borderId="25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177" fontId="1" fillId="2" borderId="15" xfId="0" applyNumberFormat="1" applyFont="1" applyFill="1" applyBorder="1" applyAlignment="1">
      <alignment horizontal="right" vertical="center"/>
    </xf>
    <xf numFmtId="177" fontId="1" fillId="2" borderId="1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3" borderId="6" xfId="0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30" xfId="0" applyFont="1" applyFill="1" applyBorder="1"/>
    <xf numFmtId="0" fontId="5" fillId="4" borderId="1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2" borderId="25" xfId="0" applyFont="1" applyFill="1" applyBorder="1"/>
    <xf numFmtId="0" fontId="8" fillId="2" borderId="1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2" xfId="0" applyFont="1" applyFill="1" applyBorder="1"/>
    <xf numFmtId="0" fontId="0" fillId="2" borderId="1" xfId="0" applyFill="1" applyBorder="1" applyAlignment="1">
      <alignment vertical="center" wrapText="1"/>
    </xf>
    <xf numFmtId="0" fontId="13" fillId="2" borderId="1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0" fontId="1" fillId="2" borderId="3" xfId="2" applyNumberFormat="1" applyFont="1" applyFill="1" applyBorder="1" applyAlignment="1">
      <alignment horizontal="right" vertical="center" wrapText="1"/>
    </xf>
    <xf numFmtId="0" fontId="5" fillId="2" borderId="31" xfId="0" applyFont="1" applyFill="1" applyBorder="1"/>
    <xf numFmtId="0" fontId="5" fillId="2" borderId="1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righ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3" xfId="0" applyFont="1" applyFill="1" applyBorder="1"/>
    <xf numFmtId="0" fontId="5" fillId="2" borderId="1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8" xfId="0" applyFont="1" applyFill="1" applyBorder="1"/>
    <xf numFmtId="0" fontId="5" fillId="2" borderId="16" xfId="0" applyFont="1" applyFill="1" applyBorder="1" applyAlignment="1">
      <alignment horizontal="center"/>
    </xf>
    <xf numFmtId="0" fontId="0" fillId="2" borderId="2" xfId="0" applyFill="1" applyBorder="1" applyAlignment="1">
      <alignment horizontal="right"/>
    </xf>
    <xf numFmtId="0" fontId="0" fillId="0" borderId="3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8" fontId="1" fillId="2" borderId="25" xfId="0" applyNumberFormat="1" applyFont="1" applyFill="1" applyBorder="1" applyAlignment="1">
      <alignment horizontal="right" vertical="center"/>
    </xf>
    <xf numFmtId="180" fontId="1" fillId="0" borderId="23" xfId="2" applyNumberFormat="1" applyFont="1" applyFill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16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9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 vertical="center"/>
    </xf>
    <xf numFmtId="0" fontId="0" fillId="0" borderId="18" xfId="0" applyBorder="1" applyAlignment="1">
      <alignment horizontal="right"/>
    </xf>
    <xf numFmtId="0" fontId="0" fillId="2" borderId="19" xfId="0" applyFill="1" applyBorder="1" applyAlignment="1">
      <alignment horizontal="right"/>
    </xf>
    <xf numFmtId="0" fontId="0" fillId="0" borderId="17" xfId="0" applyBorder="1" applyAlignment="1">
      <alignment horizontal="right" vertical="center"/>
    </xf>
    <xf numFmtId="0" fontId="0" fillId="2" borderId="18" xfId="0" applyFill="1" applyBorder="1" applyAlignment="1">
      <alignment horizontal="right" vertical="center"/>
    </xf>
    <xf numFmtId="0" fontId="0" fillId="2" borderId="19" xfId="0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0" fillId="2" borderId="19" xfId="0" applyFill="1" applyBorder="1" applyAlignment="1">
      <alignment horizontal="right" vertical="center" wrapText="1"/>
    </xf>
    <xf numFmtId="0" fontId="0" fillId="2" borderId="43" xfId="0" applyFill="1" applyBorder="1" applyAlignment="1">
      <alignment horizontal="right" vertical="center"/>
    </xf>
    <xf numFmtId="0" fontId="0" fillId="2" borderId="44" xfId="0" applyFill="1" applyBorder="1" applyAlignment="1">
      <alignment horizontal="right" vertical="center"/>
    </xf>
    <xf numFmtId="0" fontId="0" fillId="4" borderId="4" xfId="0" applyFill="1" applyBorder="1" applyAlignment="1">
      <alignment horizontal="center" vertical="center"/>
    </xf>
    <xf numFmtId="0" fontId="0" fillId="0" borderId="0" xfId="0" applyAlignment="1">
      <alignment shrinkToFit="1"/>
    </xf>
    <xf numFmtId="0" fontId="0" fillId="0" borderId="43" xfId="0" applyBorder="1" applyAlignment="1">
      <alignment horizontal="right" vertical="center"/>
    </xf>
    <xf numFmtId="0" fontId="0" fillId="2" borderId="17" xfId="0" applyFill="1" applyBorder="1" applyAlignment="1">
      <alignment horizontal="right"/>
    </xf>
    <xf numFmtId="38" fontId="11" fillId="0" borderId="0" xfId="0" applyNumberFormat="1" applyFont="1"/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38" fontId="1" fillId="2" borderId="2" xfId="2" applyFont="1" applyFill="1" applyBorder="1" applyAlignment="1">
      <alignment horizontal="right"/>
    </xf>
    <xf numFmtId="0" fontId="13" fillId="0" borderId="0" xfId="0" applyFont="1"/>
    <xf numFmtId="0" fontId="13" fillId="0" borderId="18" xfId="0" applyFont="1" applyBorder="1" applyAlignment="1">
      <alignment horizontal="center" vertical="center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38" fontId="1" fillId="2" borderId="7" xfId="2" applyFont="1" applyFill="1" applyBorder="1" applyAlignment="1">
      <alignment horizontal="righ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8" fontId="1" fillId="2" borderId="1" xfId="2" applyFont="1" applyFill="1" applyBorder="1" applyAlignment="1">
      <alignment horizontal="right"/>
    </xf>
    <xf numFmtId="0" fontId="0" fillId="2" borderId="11" xfId="0" applyFill="1" applyBorder="1" applyAlignment="1">
      <alignment horizontal="right" vertical="center"/>
    </xf>
    <xf numFmtId="0" fontId="0" fillId="2" borderId="42" xfId="0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40" fontId="5" fillId="2" borderId="1" xfId="2" applyNumberFormat="1" applyFont="1" applyFill="1" applyBorder="1" applyAlignment="1">
      <alignment horizontal="right" vertical="center"/>
    </xf>
    <xf numFmtId="176" fontId="1" fillId="2" borderId="1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0" fillId="0" borderId="2" xfId="0" applyBorder="1" applyAlignment="1">
      <alignment vertical="center" wrapText="1"/>
    </xf>
    <xf numFmtId="38" fontId="1" fillId="0" borderId="0" xfId="0" applyNumberFormat="1" applyFont="1"/>
    <xf numFmtId="0" fontId="13" fillId="0" borderId="18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38" fontId="8" fillId="0" borderId="0" xfId="2" applyFont="1" applyFill="1" applyBorder="1" applyAlignment="1">
      <alignment horizontal="right"/>
    </xf>
    <xf numFmtId="0" fontId="0" fillId="0" borderId="19" xfId="0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0" fillId="4" borderId="26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/>
    </xf>
    <xf numFmtId="0" fontId="5" fillId="0" borderId="5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1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10" fillId="0" borderId="37" xfId="0" applyFont="1" applyBorder="1" applyAlignment="1">
      <alignment horizontal="right" vertical="center" wrapText="1"/>
    </xf>
    <xf numFmtId="0" fontId="0" fillId="0" borderId="37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0" fillId="0" borderId="37" xfId="0" applyFont="1" applyBorder="1" applyAlignment="1">
      <alignment horizontal="right" vertical="center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5" fillId="2" borderId="35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0" xfId="0"/>
    <xf numFmtId="0" fontId="0" fillId="4" borderId="38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0" fillId="4" borderId="28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11" fillId="0" borderId="0" xfId="0" applyFont="1" applyAlignment="1">
      <alignment horizontal="right"/>
    </xf>
  </cellXfs>
  <cellStyles count="5">
    <cellStyle name="パーセント" xfId="1" builtinId="5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70</xdr:row>
      <xdr:rowOff>85725</xdr:rowOff>
    </xdr:from>
    <xdr:to>
      <xdr:col>6</xdr:col>
      <xdr:colOff>0</xdr:colOff>
      <xdr:row>73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911340" y="21345525"/>
          <a:ext cx="0" cy="18249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実績有。仕様書漏。</a:t>
          </a:r>
        </a:p>
      </xdr:txBody>
    </xdr:sp>
    <xdr:clientData/>
  </xdr:twoCellAnchor>
  <xdr:twoCellAnchor>
    <xdr:from>
      <xdr:col>14</xdr:col>
      <xdr:colOff>57150</xdr:colOff>
      <xdr:row>94</xdr:row>
      <xdr:rowOff>66675</xdr:rowOff>
    </xdr:from>
    <xdr:to>
      <xdr:col>16</xdr:col>
      <xdr:colOff>0</xdr:colOff>
      <xdr:row>95</xdr:row>
      <xdr:rowOff>171450</xdr:rowOff>
    </xdr:to>
    <xdr:cxnSp macro="">
      <xdr:nvCxnSpPr>
        <xdr:cNvPr id="5" name="直線矢印コネクタ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 flipH="1">
          <a:off x="12470130" y="27323415"/>
          <a:ext cx="1581150" cy="28765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64</xdr:row>
      <xdr:rowOff>85725</xdr:rowOff>
    </xdr:from>
    <xdr:to>
      <xdr:col>7</xdr:col>
      <xdr:colOff>0</xdr:colOff>
      <xdr:row>67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3832860" y="21497925"/>
          <a:ext cx="0" cy="18249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実績有。仕様書漏。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A121"/>
  <sheetViews>
    <sheetView tabSelected="1" view="pageBreakPreview" zoomScale="90" zoomScaleNormal="100" zoomScaleSheetLayoutView="90" workbookViewId="0">
      <selection activeCell="T22" sqref="T22"/>
    </sheetView>
  </sheetViews>
  <sheetFormatPr defaultColWidth="9" defaultRowHeight="14.4" x14ac:dyDescent="0.2"/>
  <cols>
    <col min="1" max="1" width="5.21875" style="47" customWidth="1"/>
    <col min="2" max="2" width="22.77734375" style="5" customWidth="1"/>
    <col min="3" max="3" width="33.109375" style="16" customWidth="1"/>
    <col min="4" max="4" width="16.6640625" style="16" customWidth="1"/>
    <col min="5" max="5" width="9" style="15" customWidth="1"/>
    <col min="6" max="6" width="9.21875" style="44" bestFit="1" customWidth="1"/>
    <col min="7" max="7" width="12.33203125" style="15" customWidth="1"/>
    <col min="8" max="8" width="10.44140625" style="15" customWidth="1"/>
    <col min="9" max="9" width="10.6640625" style="15" customWidth="1"/>
    <col min="10" max="10" width="10.44140625" style="1" bestFit="1" customWidth="1"/>
    <col min="11" max="12" width="9" style="1"/>
    <col min="13" max="13" width="9" style="44"/>
    <col min="14" max="15" width="12.6640625" style="1" customWidth="1"/>
    <col min="16" max="16" width="11.21875" style="1" customWidth="1"/>
    <col min="17" max="17" width="10.109375" style="88" customWidth="1"/>
    <col min="18" max="18" width="9" style="16"/>
    <col min="19" max="19" width="14.44140625" style="16" customWidth="1"/>
    <col min="20" max="16384" width="9" style="16"/>
  </cols>
  <sheetData>
    <row r="1" spans="1:21" ht="19.2" x14ac:dyDescent="0.25">
      <c r="B1" s="3" t="s">
        <v>161</v>
      </c>
      <c r="C1" s="3"/>
      <c r="D1" s="3"/>
    </row>
    <row r="2" spans="1:21" s="5" customFormat="1" ht="19.2" x14ac:dyDescent="0.25">
      <c r="A2" s="47"/>
      <c r="B2" s="3" t="s">
        <v>162</v>
      </c>
      <c r="C2" s="3"/>
      <c r="D2" s="3"/>
      <c r="E2" s="129"/>
      <c r="F2" s="129"/>
      <c r="H2" s="1"/>
      <c r="I2" s="1"/>
      <c r="J2" s="1"/>
      <c r="K2" s="1"/>
      <c r="L2" s="1"/>
      <c r="M2" s="44"/>
      <c r="N2" s="1"/>
      <c r="O2" s="1"/>
      <c r="P2" s="1"/>
      <c r="Q2" s="87"/>
    </row>
    <row r="3" spans="1:21" s="5" customFormat="1" ht="13.5" customHeight="1" x14ac:dyDescent="0.2">
      <c r="A3" s="47"/>
      <c r="B3" s="5" t="s">
        <v>123</v>
      </c>
      <c r="E3" s="1"/>
      <c r="F3" s="129"/>
      <c r="H3" s="1"/>
      <c r="I3" s="1"/>
      <c r="J3" s="1"/>
      <c r="K3" s="1"/>
      <c r="M3"/>
      <c r="N3" s="44"/>
      <c r="O3" s="1"/>
      <c r="P3" s="1"/>
      <c r="Q3" s="87"/>
    </row>
    <row r="4" spans="1:21" s="5" customFormat="1" ht="13.5" customHeight="1" x14ac:dyDescent="0.2">
      <c r="A4" s="47"/>
      <c r="B4" s="5" t="s">
        <v>125</v>
      </c>
      <c r="E4" s="1"/>
      <c r="F4" s="129"/>
      <c r="H4" s="1"/>
      <c r="I4" s="1"/>
      <c r="J4" s="1"/>
      <c r="K4" s="1"/>
      <c r="M4"/>
      <c r="N4" s="44"/>
      <c r="O4" s="1"/>
      <c r="P4" s="1"/>
      <c r="Q4" s="87"/>
    </row>
    <row r="5" spans="1:21" s="5" customFormat="1" ht="13.5" customHeight="1" x14ac:dyDescent="0.2">
      <c r="A5" s="47"/>
      <c r="B5" t="s">
        <v>124</v>
      </c>
      <c r="E5" s="1"/>
      <c r="F5" s="44"/>
      <c r="G5" s="1"/>
      <c r="H5" s="1"/>
      <c r="I5" s="1"/>
      <c r="J5" s="1"/>
      <c r="K5" s="1"/>
      <c r="L5" s="1"/>
      <c r="M5" s="44"/>
      <c r="N5" s="1"/>
      <c r="O5" s="1"/>
      <c r="P5" s="1"/>
      <c r="Q5" s="87"/>
    </row>
    <row r="6" spans="1:21" s="5" customFormat="1" ht="13.5" customHeight="1" x14ac:dyDescent="0.2">
      <c r="A6" s="47"/>
      <c r="B6" s="5" t="s">
        <v>132</v>
      </c>
      <c r="E6" s="1"/>
      <c r="F6" s="44"/>
      <c r="G6" s="1"/>
      <c r="H6" s="1"/>
      <c r="I6" s="1"/>
      <c r="J6" s="1"/>
      <c r="K6" s="1"/>
      <c r="L6" s="1"/>
      <c r="M6" s="44"/>
      <c r="N6" s="1"/>
      <c r="O6" s="1"/>
      <c r="P6" s="1"/>
      <c r="Q6" s="87"/>
    </row>
    <row r="7" spans="1:21" s="5" customFormat="1" ht="13.5" customHeight="1" x14ac:dyDescent="0.2">
      <c r="A7" s="47"/>
      <c r="B7" t="s">
        <v>160</v>
      </c>
      <c r="E7" s="1"/>
      <c r="F7" s="44"/>
      <c r="G7" s="1"/>
      <c r="H7" s="1"/>
      <c r="I7" s="1"/>
      <c r="J7" s="1"/>
      <c r="K7" s="1"/>
      <c r="L7" s="1"/>
      <c r="M7" s="44"/>
      <c r="N7" s="1"/>
      <c r="O7" s="1"/>
      <c r="P7" s="1"/>
      <c r="Q7" s="87"/>
    </row>
    <row r="8" spans="1:21" s="5" customFormat="1" ht="13.5" customHeight="1" x14ac:dyDescent="0.2">
      <c r="A8" s="47"/>
      <c r="E8" s="1"/>
      <c r="F8" s="44"/>
      <c r="G8" s="1"/>
      <c r="H8" s="1"/>
      <c r="I8" s="1"/>
      <c r="J8" s="1"/>
      <c r="K8" s="1"/>
      <c r="L8" s="1"/>
      <c r="M8" s="44"/>
      <c r="N8" s="1"/>
      <c r="O8" s="1"/>
      <c r="P8" s="1"/>
      <c r="Q8" s="87"/>
    </row>
    <row r="9" spans="1:21" ht="13.5" customHeight="1" thickBot="1" x14ac:dyDescent="0.25">
      <c r="B9" s="5" t="s">
        <v>0</v>
      </c>
    </row>
    <row r="10" spans="1:21" x14ac:dyDescent="0.2">
      <c r="B10" s="374" t="s">
        <v>1</v>
      </c>
      <c r="C10" s="375" t="s">
        <v>3</v>
      </c>
      <c r="D10" s="163"/>
      <c r="E10" s="165"/>
      <c r="F10" s="368" t="s">
        <v>147</v>
      </c>
      <c r="G10" s="375" t="s">
        <v>50</v>
      </c>
      <c r="H10" s="376" t="s">
        <v>86</v>
      </c>
      <c r="I10" s="377" t="s">
        <v>96</v>
      </c>
      <c r="J10" s="365" t="s">
        <v>149</v>
      </c>
      <c r="K10" s="366"/>
      <c r="L10" s="367"/>
      <c r="M10" s="368" t="s">
        <v>152</v>
      </c>
      <c r="N10" s="370" t="s">
        <v>150</v>
      </c>
      <c r="O10" s="366"/>
      <c r="P10" s="366"/>
    </row>
    <row r="11" spans="1:21" x14ac:dyDescent="0.2">
      <c r="B11" s="374"/>
      <c r="C11" s="375"/>
      <c r="D11" s="164" t="s">
        <v>40</v>
      </c>
      <c r="E11" s="166" t="s">
        <v>87</v>
      </c>
      <c r="F11" s="369"/>
      <c r="G11" s="375"/>
      <c r="H11" s="376"/>
      <c r="I11" s="378"/>
      <c r="J11" s="167" t="s">
        <v>51</v>
      </c>
      <c r="K11" s="167" t="s">
        <v>52</v>
      </c>
      <c r="L11" s="168" t="s">
        <v>53</v>
      </c>
      <c r="M11" s="369"/>
      <c r="N11" s="169" t="s">
        <v>54</v>
      </c>
      <c r="O11" s="167" t="s">
        <v>55</v>
      </c>
      <c r="P11" s="167" t="s">
        <v>56</v>
      </c>
    </row>
    <row r="12" spans="1:21" x14ac:dyDescent="0.2">
      <c r="B12" s="357" t="s">
        <v>2</v>
      </c>
      <c r="C12" s="357" t="s">
        <v>4</v>
      </c>
      <c r="D12" s="371" t="s">
        <v>41</v>
      </c>
      <c r="E12" s="54" t="s">
        <v>66</v>
      </c>
      <c r="F12" s="289" t="s">
        <v>148</v>
      </c>
      <c r="G12" s="22" t="s">
        <v>84</v>
      </c>
      <c r="H12" s="54">
        <v>100</v>
      </c>
      <c r="I12" s="247">
        <v>144.05000000000001</v>
      </c>
      <c r="J12" s="93"/>
      <c r="K12" s="9"/>
      <c r="L12" s="58"/>
      <c r="M12" s="306">
        <f t="shared" ref="M12:M22" si="0">IFERROR(VLOOKUP(F12,$T$13:$U$21,2,FALSE),0)</f>
        <v>241</v>
      </c>
      <c r="N12" s="80">
        <f t="shared" ref="N12:P14" si="1">ROUNDDOWN($I12/$H12*J12*$M12,3)</f>
        <v>0</v>
      </c>
      <c r="O12" s="81">
        <f t="shared" si="1"/>
        <v>0</v>
      </c>
      <c r="P12" s="81">
        <f t="shared" si="1"/>
        <v>0</v>
      </c>
      <c r="S12" s="115" t="s">
        <v>191</v>
      </c>
      <c r="T12" s="17"/>
      <c r="U12" s="115"/>
    </row>
    <row r="13" spans="1:21" ht="26.4" x14ac:dyDescent="0.2">
      <c r="A13" s="48"/>
      <c r="B13" s="50" t="s">
        <v>88</v>
      </c>
      <c r="C13" s="85" t="s">
        <v>4</v>
      </c>
      <c r="D13" s="372"/>
      <c r="E13" s="55" t="s">
        <v>36</v>
      </c>
      <c r="F13" s="290" t="s">
        <v>198</v>
      </c>
      <c r="G13" s="356" t="s">
        <v>185</v>
      </c>
      <c r="H13" s="55">
        <v>100</v>
      </c>
      <c r="I13" s="45">
        <v>1914.02</v>
      </c>
      <c r="J13" s="94"/>
      <c r="K13" s="14"/>
      <c r="L13" s="59"/>
      <c r="M13" s="307">
        <f t="shared" si="0"/>
        <v>145</v>
      </c>
      <c r="N13" s="80">
        <f>ROUNDDOWN($I13/$H13*J13*$M13,3)</f>
        <v>0</v>
      </c>
      <c r="O13" s="81">
        <f t="shared" si="1"/>
        <v>0</v>
      </c>
      <c r="P13" s="81">
        <f t="shared" si="1"/>
        <v>0</v>
      </c>
      <c r="Q13" s="143"/>
      <c r="S13" s="240" t="s">
        <v>163</v>
      </c>
      <c r="T13" s="240"/>
      <c r="U13" s="241">
        <v>365</v>
      </c>
    </row>
    <row r="14" spans="1:21" x14ac:dyDescent="0.2">
      <c r="B14" s="51" t="s">
        <v>89</v>
      </c>
      <c r="C14" s="23" t="s">
        <v>59</v>
      </c>
      <c r="D14" s="372"/>
      <c r="E14" s="56" t="s">
        <v>126</v>
      </c>
      <c r="F14" s="360" t="s">
        <v>126</v>
      </c>
      <c r="G14" s="22" t="s">
        <v>84</v>
      </c>
      <c r="H14" s="56">
        <v>100</v>
      </c>
      <c r="I14" s="248">
        <v>123.29</v>
      </c>
      <c r="J14" s="95"/>
      <c r="K14" s="8"/>
      <c r="L14" s="60"/>
      <c r="M14" s="307">
        <f t="shared" si="0"/>
        <v>96</v>
      </c>
      <c r="N14" s="80">
        <f t="shared" si="1"/>
        <v>0</v>
      </c>
      <c r="O14" s="81">
        <f t="shared" si="1"/>
        <v>0</v>
      </c>
      <c r="P14" s="81">
        <f t="shared" si="1"/>
        <v>0</v>
      </c>
      <c r="S14" s="240" t="s">
        <v>170</v>
      </c>
      <c r="T14" s="240" t="s">
        <v>148</v>
      </c>
      <c r="U14" s="241">
        <v>241</v>
      </c>
    </row>
    <row r="15" spans="1:21" ht="39.6" x14ac:dyDescent="0.2">
      <c r="A15" s="48"/>
      <c r="B15" s="50" t="s">
        <v>158</v>
      </c>
      <c r="C15" s="21" t="s">
        <v>4</v>
      </c>
      <c r="D15" s="372"/>
      <c r="E15" s="55" t="s">
        <v>127</v>
      </c>
      <c r="F15" s="290" t="s">
        <v>126</v>
      </c>
      <c r="G15" s="22" t="s">
        <v>84</v>
      </c>
      <c r="H15" s="55">
        <v>100</v>
      </c>
      <c r="I15" s="45">
        <v>1479.02</v>
      </c>
      <c r="J15" s="94"/>
      <c r="K15" s="14"/>
      <c r="L15" s="59"/>
      <c r="M15" s="307">
        <f t="shared" si="0"/>
        <v>96</v>
      </c>
      <c r="N15" s="80">
        <f t="shared" ref="N15" si="2">ROUNDDOWN($I15/$H15*J15*$M15,3)</f>
        <v>0</v>
      </c>
      <c r="O15" s="81">
        <f t="shared" ref="O15:O16" si="3">ROUNDDOWN($I15/$H15*K15*$M15,3)</f>
        <v>0</v>
      </c>
      <c r="P15" s="81">
        <f t="shared" ref="P15:P16" si="4">ROUNDDOWN($I15/$H15*L15*$M15,3)</f>
        <v>0</v>
      </c>
      <c r="S15" s="240" t="s">
        <v>169</v>
      </c>
      <c r="T15" s="240" t="s">
        <v>66</v>
      </c>
      <c r="U15" s="241">
        <v>482</v>
      </c>
    </row>
    <row r="16" spans="1:21" x14ac:dyDescent="0.2">
      <c r="B16" s="51" t="s">
        <v>89</v>
      </c>
      <c r="C16" s="23" t="s">
        <v>59</v>
      </c>
      <c r="D16" s="372"/>
      <c r="E16" s="56" t="s">
        <v>127</v>
      </c>
      <c r="F16" s="292" t="s">
        <v>126</v>
      </c>
      <c r="G16" s="22" t="s">
        <v>84</v>
      </c>
      <c r="H16" s="56">
        <v>100</v>
      </c>
      <c r="I16" s="248">
        <v>174.33</v>
      </c>
      <c r="J16" s="95"/>
      <c r="K16" s="8"/>
      <c r="L16" s="60"/>
      <c r="M16" s="308">
        <f t="shared" si="0"/>
        <v>96</v>
      </c>
      <c r="N16" s="80">
        <f>ROUNDDOWN($I16/$H16*J16*$M16,3)</f>
        <v>0</v>
      </c>
      <c r="O16" s="81">
        <f t="shared" si="3"/>
        <v>0</v>
      </c>
      <c r="P16" s="81">
        <f t="shared" si="4"/>
        <v>0</v>
      </c>
      <c r="S16" s="240" t="s">
        <v>171</v>
      </c>
      <c r="T16" s="240" t="s">
        <v>126</v>
      </c>
      <c r="U16" s="241">
        <v>96</v>
      </c>
    </row>
    <row r="17" spans="1:21" ht="26.4" x14ac:dyDescent="0.2">
      <c r="A17" s="86"/>
      <c r="B17" s="33" t="s">
        <v>90</v>
      </c>
      <c r="C17" s="21" t="s">
        <v>4</v>
      </c>
      <c r="D17" s="372"/>
      <c r="E17" s="55" t="s">
        <v>36</v>
      </c>
      <c r="F17" s="332" t="s">
        <v>199</v>
      </c>
      <c r="G17" s="22" t="s">
        <v>84</v>
      </c>
      <c r="H17" s="55">
        <v>100</v>
      </c>
      <c r="I17" s="45">
        <v>438.65</v>
      </c>
      <c r="J17" s="94"/>
      <c r="K17" s="10"/>
      <c r="L17" s="61"/>
      <c r="M17" s="307">
        <f t="shared" si="0"/>
        <v>145</v>
      </c>
      <c r="N17" s="80">
        <f>ROUNDDOWN($I17/$H17*J17*$M17,3)</f>
        <v>0</v>
      </c>
      <c r="O17" s="81">
        <f>ROUNDDOWN($I17/$H17*K17*$M17,3)</f>
        <v>0</v>
      </c>
      <c r="P17" s="81">
        <f>ROUNDDOWN($I17/$H17*L17*$M17,3)</f>
        <v>0</v>
      </c>
      <c r="S17" s="240" t="s">
        <v>187</v>
      </c>
      <c r="T17" s="240" t="s">
        <v>198</v>
      </c>
      <c r="U17" s="241">
        <v>145</v>
      </c>
    </row>
    <row r="18" spans="1:21" ht="26.4" x14ac:dyDescent="0.2">
      <c r="A18" s="48"/>
      <c r="B18" s="50" t="s">
        <v>91</v>
      </c>
      <c r="C18" s="85" t="s">
        <v>128</v>
      </c>
      <c r="D18" s="372"/>
      <c r="E18" s="55" t="s">
        <v>66</v>
      </c>
      <c r="F18" s="290" t="s">
        <v>66</v>
      </c>
      <c r="G18" s="22" t="s">
        <v>84</v>
      </c>
      <c r="H18" s="55">
        <v>100</v>
      </c>
      <c r="I18" s="45">
        <v>101.24</v>
      </c>
      <c r="J18" s="94"/>
      <c r="K18" s="10"/>
      <c r="L18" s="59"/>
      <c r="M18" s="307">
        <f t="shared" si="0"/>
        <v>482</v>
      </c>
      <c r="N18" s="80">
        <f>ROUNDDOWN($I18/$H18*J18*$M18,3)</f>
        <v>0</v>
      </c>
      <c r="O18" s="81">
        <f>ROUNDDOWN($I18/$H18*K18*$M18,3)</f>
        <v>0</v>
      </c>
      <c r="P18" s="81">
        <f>ROUNDDOWN($I18/$H18*L18*$M18,3)</f>
        <v>0</v>
      </c>
      <c r="S18" s="240" t="s">
        <v>172</v>
      </c>
      <c r="T18" s="241"/>
      <c r="U18" s="240">
        <v>124</v>
      </c>
    </row>
    <row r="19" spans="1:21" ht="26.4" x14ac:dyDescent="0.2">
      <c r="A19" s="48"/>
      <c r="B19" s="50" t="s">
        <v>92</v>
      </c>
      <c r="C19" s="21" t="s">
        <v>128</v>
      </c>
      <c r="D19" s="372"/>
      <c r="E19" s="55" t="s">
        <v>36</v>
      </c>
      <c r="F19" s="290" t="s">
        <v>126</v>
      </c>
      <c r="G19" s="22" t="s">
        <v>84</v>
      </c>
      <c r="H19" s="55">
        <v>100</v>
      </c>
      <c r="I19" s="145">
        <v>23.47</v>
      </c>
      <c r="J19" s="94"/>
      <c r="K19" s="10"/>
      <c r="L19" s="59"/>
      <c r="M19" s="307">
        <f t="shared" si="0"/>
        <v>96</v>
      </c>
      <c r="N19" s="80">
        <f t="shared" ref="N19:P21" si="5">ROUNDDOWN($I19/$H19*J19*$M19,3)</f>
        <v>0</v>
      </c>
      <c r="O19" s="81">
        <f t="shared" si="5"/>
        <v>0</v>
      </c>
      <c r="P19" s="81">
        <f t="shared" si="5"/>
        <v>0</v>
      </c>
      <c r="S19" s="240" t="s">
        <v>166</v>
      </c>
      <c r="T19" s="240" t="s">
        <v>164</v>
      </c>
      <c r="U19" s="241">
        <v>1</v>
      </c>
    </row>
    <row r="20" spans="1:21" ht="26.4" x14ac:dyDescent="0.2">
      <c r="B20" s="33" t="s">
        <v>93</v>
      </c>
      <c r="C20" s="21" t="s">
        <v>4</v>
      </c>
      <c r="D20" s="372"/>
      <c r="E20" s="55" t="s">
        <v>36</v>
      </c>
      <c r="F20" s="290" t="s">
        <v>148</v>
      </c>
      <c r="G20" s="22" t="s">
        <v>94</v>
      </c>
      <c r="H20" s="55">
        <v>1</v>
      </c>
      <c r="I20" s="145">
        <v>1</v>
      </c>
      <c r="J20" s="94"/>
      <c r="K20" s="10"/>
      <c r="L20" s="59"/>
      <c r="M20" s="307">
        <f t="shared" si="0"/>
        <v>241</v>
      </c>
      <c r="N20" s="80">
        <f t="shared" si="5"/>
        <v>0</v>
      </c>
      <c r="O20" s="81">
        <f t="shared" si="5"/>
        <v>0</v>
      </c>
      <c r="P20" s="81">
        <f t="shared" si="5"/>
        <v>0</v>
      </c>
      <c r="S20" s="240" t="s">
        <v>167</v>
      </c>
      <c r="T20" s="240" t="s">
        <v>201</v>
      </c>
      <c r="U20" s="241">
        <v>2</v>
      </c>
    </row>
    <row r="21" spans="1:21" ht="26.4" x14ac:dyDescent="0.2">
      <c r="A21" s="48"/>
      <c r="B21" s="50" t="s">
        <v>95</v>
      </c>
      <c r="C21" s="21" t="s">
        <v>4</v>
      </c>
      <c r="D21" s="372"/>
      <c r="E21" s="55" t="s">
        <v>36</v>
      </c>
      <c r="F21" s="290" t="s">
        <v>148</v>
      </c>
      <c r="G21" s="22" t="s">
        <v>84</v>
      </c>
      <c r="H21" s="55">
        <v>100</v>
      </c>
      <c r="I21" s="45">
        <v>110.96</v>
      </c>
      <c r="J21" s="94"/>
      <c r="K21" s="10"/>
      <c r="L21" s="61"/>
      <c r="M21" s="307">
        <f t="shared" si="0"/>
        <v>241</v>
      </c>
      <c r="N21" s="80">
        <f t="shared" si="5"/>
        <v>0</v>
      </c>
      <c r="O21" s="81">
        <f t="shared" si="5"/>
        <v>0</v>
      </c>
      <c r="P21" s="81">
        <f t="shared" si="5"/>
        <v>0</v>
      </c>
      <c r="S21" s="240" t="s">
        <v>168</v>
      </c>
      <c r="T21" s="240" t="s">
        <v>165</v>
      </c>
      <c r="U21" s="241">
        <v>12</v>
      </c>
    </row>
    <row r="22" spans="1:21" ht="15" thickBot="1" x14ac:dyDescent="0.25">
      <c r="B22" s="152" t="s">
        <v>5</v>
      </c>
      <c r="C22" s="153" t="s">
        <v>97</v>
      </c>
      <c r="D22" s="373"/>
      <c r="E22" s="328" t="s">
        <v>200</v>
      </c>
      <c r="F22" s="303"/>
      <c r="G22" s="156" t="s">
        <v>60</v>
      </c>
      <c r="H22" s="155"/>
      <c r="I22" s="157"/>
      <c r="J22" s="158"/>
      <c r="K22" s="159"/>
      <c r="L22" s="160"/>
      <c r="M22" s="309">
        <f t="shared" si="0"/>
        <v>0</v>
      </c>
      <c r="N22" s="161"/>
      <c r="O22" s="162"/>
      <c r="P22" s="162"/>
      <c r="Q22" s="143" t="s">
        <v>173</v>
      </c>
    </row>
    <row r="24" spans="1:21" ht="15" thickBot="1" x14ac:dyDescent="0.25">
      <c r="B24" s="5" t="s">
        <v>6</v>
      </c>
    </row>
    <row r="25" spans="1:21" x14ac:dyDescent="0.2">
      <c r="B25" s="374" t="s">
        <v>1</v>
      </c>
      <c r="C25" s="375" t="s">
        <v>3</v>
      </c>
      <c r="D25" s="163"/>
      <c r="E25" s="165"/>
      <c r="F25" s="368" t="s">
        <v>147</v>
      </c>
      <c r="G25" s="375" t="s">
        <v>50</v>
      </c>
      <c r="H25" s="376" t="s">
        <v>86</v>
      </c>
      <c r="I25" s="377" t="s">
        <v>96</v>
      </c>
      <c r="J25" s="365" t="s">
        <v>149</v>
      </c>
      <c r="K25" s="366"/>
      <c r="L25" s="367"/>
      <c r="M25" s="368" t="s">
        <v>146</v>
      </c>
      <c r="N25" s="370" t="s">
        <v>150</v>
      </c>
      <c r="O25" s="366"/>
      <c r="P25" s="366"/>
    </row>
    <row r="26" spans="1:21" x14ac:dyDescent="0.2">
      <c r="B26" s="374"/>
      <c r="C26" s="375"/>
      <c r="D26" s="164" t="s">
        <v>40</v>
      </c>
      <c r="E26" s="166" t="s">
        <v>87</v>
      </c>
      <c r="F26" s="369"/>
      <c r="G26" s="375"/>
      <c r="H26" s="376"/>
      <c r="I26" s="378"/>
      <c r="J26" s="167" t="s">
        <v>51</v>
      </c>
      <c r="K26" s="167" t="s">
        <v>52</v>
      </c>
      <c r="L26" s="168" t="s">
        <v>53</v>
      </c>
      <c r="M26" s="369"/>
      <c r="N26" s="169" t="s">
        <v>54</v>
      </c>
      <c r="O26" s="167" t="s">
        <v>55</v>
      </c>
      <c r="P26" s="167" t="s">
        <v>56</v>
      </c>
    </row>
    <row r="27" spans="1:21" ht="26.4" x14ac:dyDescent="0.2">
      <c r="A27" s="48"/>
      <c r="B27" s="35" t="s">
        <v>2</v>
      </c>
      <c r="C27" s="26" t="s">
        <v>129</v>
      </c>
      <c r="D27" s="379" t="s">
        <v>180</v>
      </c>
      <c r="E27" s="69" t="s">
        <v>36</v>
      </c>
      <c r="F27" s="332" t="s">
        <v>199</v>
      </c>
      <c r="G27" s="19" t="s">
        <v>85</v>
      </c>
      <c r="H27" s="69">
        <v>100</v>
      </c>
      <c r="I27" s="144">
        <v>144.05000000000001</v>
      </c>
      <c r="J27" s="96"/>
      <c r="K27" s="46"/>
      <c r="L27" s="72"/>
      <c r="M27" s="321">
        <f t="shared" ref="M27:M39" si="6">IFERROR(VLOOKUP(F27,$T$13:$U$21,2,FALSE),0)</f>
        <v>145</v>
      </c>
      <c r="N27" s="80">
        <f t="shared" ref="N27:P37" si="7">ROUNDDOWN($I27/$H27*J27*$M27,3)</f>
        <v>0</v>
      </c>
      <c r="O27" s="81">
        <f t="shared" si="7"/>
        <v>0</v>
      </c>
      <c r="P27" s="81">
        <f t="shared" si="7"/>
        <v>0</v>
      </c>
    </row>
    <row r="28" spans="1:21" ht="13.2" x14ac:dyDescent="0.2">
      <c r="A28" s="380"/>
      <c r="B28" s="382" t="s">
        <v>7</v>
      </c>
      <c r="C28" s="243" t="s">
        <v>62</v>
      </c>
      <c r="D28" s="372"/>
      <c r="E28" s="214" t="s">
        <v>39</v>
      </c>
      <c r="F28" s="295"/>
      <c r="G28" s="212" t="s">
        <v>84</v>
      </c>
      <c r="H28" s="214"/>
      <c r="I28" s="215"/>
      <c r="J28" s="216"/>
      <c r="K28" s="215"/>
      <c r="L28" s="351"/>
      <c r="M28" s="352">
        <f t="shared" si="6"/>
        <v>0</v>
      </c>
      <c r="N28" s="200"/>
      <c r="O28" s="201"/>
      <c r="P28" s="201"/>
      <c r="Q28" s="353" t="s">
        <v>173</v>
      </c>
    </row>
    <row r="29" spans="1:21" ht="13.2" x14ac:dyDescent="0.2">
      <c r="A29" s="381"/>
      <c r="B29" s="383"/>
      <c r="C29" s="85" t="s">
        <v>98</v>
      </c>
      <c r="D29" s="372"/>
      <c r="E29" s="55" t="s">
        <v>39</v>
      </c>
      <c r="F29" s="332" t="s">
        <v>126</v>
      </c>
      <c r="G29" s="27" t="s">
        <v>99</v>
      </c>
      <c r="H29" s="55">
        <v>1</v>
      </c>
      <c r="I29" s="45">
        <v>68.87</v>
      </c>
      <c r="J29" s="94"/>
      <c r="K29" s="45"/>
      <c r="L29" s="73"/>
      <c r="M29" s="307">
        <f t="shared" si="6"/>
        <v>96</v>
      </c>
      <c r="N29" s="80">
        <f t="shared" si="7"/>
        <v>0</v>
      </c>
      <c r="O29" s="81">
        <f t="shared" si="7"/>
        <v>0</v>
      </c>
      <c r="P29" s="81">
        <f>ROUNDDOWN($I29/$H29*L29*$M29,3)</f>
        <v>0</v>
      </c>
    </row>
    <row r="30" spans="1:21" x14ac:dyDescent="0.2">
      <c r="B30" s="384" t="s">
        <v>8</v>
      </c>
      <c r="C30" s="85" t="s">
        <v>62</v>
      </c>
      <c r="D30" s="372"/>
      <c r="E30" s="55" t="s">
        <v>39</v>
      </c>
      <c r="F30" s="332" t="s">
        <v>165</v>
      </c>
      <c r="G30" s="22" t="s">
        <v>84</v>
      </c>
      <c r="H30" s="55">
        <v>100</v>
      </c>
      <c r="I30" s="145">
        <v>1653.35</v>
      </c>
      <c r="J30" s="94"/>
      <c r="K30" s="45"/>
      <c r="L30" s="73"/>
      <c r="M30" s="307">
        <f t="shared" si="6"/>
        <v>12</v>
      </c>
      <c r="N30" s="80">
        <f t="shared" si="7"/>
        <v>0</v>
      </c>
      <c r="O30" s="81">
        <f t="shared" si="7"/>
        <v>0</v>
      </c>
      <c r="P30" s="81">
        <f t="shared" si="7"/>
        <v>0</v>
      </c>
    </row>
    <row r="31" spans="1:21" x14ac:dyDescent="0.2">
      <c r="B31" s="385"/>
      <c r="C31" s="85" t="s">
        <v>98</v>
      </c>
      <c r="D31" s="372"/>
      <c r="E31" s="55" t="s">
        <v>39</v>
      </c>
      <c r="F31" s="332" t="s">
        <v>126</v>
      </c>
      <c r="G31" s="27" t="s">
        <v>99</v>
      </c>
      <c r="H31" s="55">
        <v>1</v>
      </c>
      <c r="I31" s="45">
        <v>13.14</v>
      </c>
      <c r="J31" s="94"/>
      <c r="K31" s="10"/>
      <c r="L31" s="59"/>
      <c r="M31" s="307">
        <f t="shared" si="6"/>
        <v>96</v>
      </c>
      <c r="N31" s="80">
        <f t="shared" si="7"/>
        <v>0</v>
      </c>
      <c r="O31" s="81">
        <f t="shared" si="7"/>
        <v>0</v>
      </c>
      <c r="P31" s="81">
        <f t="shared" si="7"/>
        <v>0</v>
      </c>
    </row>
    <row r="32" spans="1:21" ht="13.2" x14ac:dyDescent="0.2">
      <c r="A32" s="386"/>
      <c r="B32" s="384" t="s">
        <v>22</v>
      </c>
      <c r="C32" s="21" t="s">
        <v>62</v>
      </c>
      <c r="D32" s="372"/>
      <c r="E32" s="55" t="s">
        <v>39</v>
      </c>
      <c r="F32" s="290" t="s">
        <v>192</v>
      </c>
      <c r="G32" s="22" t="s">
        <v>84</v>
      </c>
      <c r="H32" s="55">
        <v>100</v>
      </c>
      <c r="I32" s="145">
        <v>438.65</v>
      </c>
      <c r="J32" s="94"/>
      <c r="K32" s="10"/>
      <c r="L32" s="59"/>
      <c r="M32" s="307">
        <f t="shared" si="6"/>
        <v>241</v>
      </c>
      <c r="N32" s="80">
        <f t="shared" si="7"/>
        <v>0</v>
      </c>
      <c r="O32" s="81">
        <f t="shared" si="7"/>
        <v>0</v>
      </c>
      <c r="P32" s="81">
        <f t="shared" si="7"/>
        <v>0</v>
      </c>
    </row>
    <row r="33" spans="1:17" ht="13.2" x14ac:dyDescent="0.2">
      <c r="A33" s="381"/>
      <c r="B33" s="385"/>
      <c r="C33" s="253" t="s">
        <v>63</v>
      </c>
      <c r="D33" s="372"/>
      <c r="E33" s="214" t="s">
        <v>39</v>
      </c>
      <c r="F33" s="295"/>
      <c r="G33" s="212" t="s">
        <v>84</v>
      </c>
      <c r="H33" s="214"/>
      <c r="I33" s="354"/>
      <c r="J33" s="216"/>
      <c r="K33" s="217"/>
      <c r="L33" s="355"/>
      <c r="M33" s="311">
        <f t="shared" si="6"/>
        <v>0</v>
      </c>
      <c r="N33" s="200"/>
      <c r="O33" s="201"/>
      <c r="P33" s="201"/>
      <c r="Q33" s="353" t="s">
        <v>173</v>
      </c>
    </row>
    <row r="34" spans="1:17" ht="87.75" customHeight="1" x14ac:dyDescent="0.2">
      <c r="A34" s="48"/>
      <c r="B34" s="34" t="s">
        <v>37</v>
      </c>
      <c r="C34" s="28" t="s">
        <v>100</v>
      </c>
      <c r="D34" s="372"/>
      <c r="E34" s="55" t="s">
        <v>130</v>
      </c>
      <c r="F34" s="290" t="s">
        <v>66</v>
      </c>
      <c r="G34" s="22" t="s">
        <v>84</v>
      </c>
      <c r="H34" s="55">
        <v>100</v>
      </c>
      <c r="I34" s="45">
        <v>101.24</v>
      </c>
      <c r="J34" s="94"/>
      <c r="K34" s="10"/>
      <c r="L34" s="61"/>
      <c r="M34" s="307">
        <f t="shared" si="6"/>
        <v>482</v>
      </c>
      <c r="N34" s="80">
        <f t="shared" si="7"/>
        <v>0</v>
      </c>
      <c r="O34" s="81">
        <f t="shared" si="7"/>
        <v>0</v>
      </c>
      <c r="P34" s="81">
        <f t="shared" si="7"/>
        <v>0</v>
      </c>
    </row>
    <row r="35" spans="1:17" ht="18" customHeight="1" x14ac:dyDescent="0.2">
      <c r="A35" s="48"/>
      <c r="B35" s="34" t="s">
        <v>9</v>
      </c>
      <c r="C35" s="136" t="s">
        <v>101</v>
      </c>
      <c r="D35" s="372"/>
      <c r="E35" s="55" t="s">
        <v>39</v>
      </c>
      <c r="F35" s="290" t="s">
        <v>126</v>
      </c>
      <c r="G35" s="22" t="s">
        <v>84</v>
      </c>
      <c r="H35" s="55">
        <v>100</v>
      </c>
      <c r="I35" s="45">
        <v>23.47</v>
      </c>
      <c r="J35" s="97"/>
      <c r="K35" s="10"/>
      <c r="L35" s="61"/>
      <c r="M35" s="307">
        <f t="shared" si="6"/>
        <v>96</v>
      </c>
      <c r="N35" s="80">
        <f t="shared" si="7"/>
        <v>0</v>
      </c>
      <c r="O35" s="81">
        <f t="shared" si="7"/>
        <v>0</v>
      </c>
      <c r="P35" s="81">
        <f t="shared" si="7"/>
        <v>0</v>
      </c>
    </row>
    <row r="36" spans="1:17" x14ac:dyDescent="0.2">
      <c r="B36" s="34" t="s">
        <v>70</v>
      </c>
      <c r="C36" s="28" t="s">
        <v>102</v>
      </c>
      <c r="D36" s="372"/>
      <c r="E36" s="55" t="s">
        <v>39</v>
      </c>
      <c r="F36" s="290" t="s">
        <v>126</v>
      </c>
      <c r="G36" s="22" t="s">
        <v>61</v>
      </c>
      <c r="H36" s="55">
        <v>1</v>
      </c>
      <c r="I36" s="145">
        <v>1</v>
      </c>
      <c r="J36" s="10"/>
      <c r="K36" s="10"/>
      <c r="L36" s="59"/>
      <c r="M36" s="307">
        <f t="shared" si="6"/>
        <v>96</v>
      </c>
      <c r="N36" s="80">
        <f t="shared" si="7"/>
        <v>0</v>
      </c>
      <c r="O36" s="81">
        <f t="shared" si="7"/>
        <v>0</v>
      </c>
      <c r="P36" s="81">
        <f t="shared" si="7"/>
        <v>0</v>
      </c>
    </row>
    <row r="37" spans="1:17" ht="13.5" customHeight="1" x14ac:dyDescent="0.2">
      <c r="A37" s="149"/>
      <c r="B37" s="148" t="s">
        <v>10</v>
      </c>
      <c r="C37" s="21" t="s">
        <v>63</v>
      </c>
      <c r="D37" s="372"/>
      <c r="E37" s="55" t="s">
        <v>39</v>
      </c>
      <c r="F37" s="290" t="s">
        <v>126</v>
      </c>
      <c r="G37" s="22" t="s">
        <v>84</v>
      </c>
      <c r="H37" s="55">
        <v>100</v>
      </c>
      <c r="I37" s="145">
        <v>110.96</v>
      </c>
      <c r="J37" s="94"/>
      <c r="K37" s="10"/>
      <c r="L37" s="61"/>
      <c r="M37" s="307">
        <f t="shared" si="6"/>
        <v>96</v>
      </c>
      <c r="N37" s="80">
        <f t="shared" si="7"/>
        <v>0</v>
      </c>
      <c r="O37" s="81">
        <f t="shared" si="7"/>
        <v>0</v>
      </c>
      <c r="P37" s="81">
        <f t="shared" si="7"/>
        <v>0</v>
      </c>
    </row>
    <row r="38" spans="1:17" x14ac:dyDescent="0.2">
      <c r="B38" s="252" t="s">
        <v>11</v>
      </c>
      <c r="C38" s="253" t="s">
        <v>12</v>
      </c>
      <c r="D38" s="372"/>
      <c r="E38" s="254"/>
      <c r="F38" s="295"/>
      <c r="G38" s="212"/>
      <c r="H38" s="214"/>
      <c r="I38" s="255"/>
      <c r="J38" s="216"/>
      <c r="K38" s="217"/>
      <c r="L38" s="218"/>
      <c r="M38" s="311">
        <f t="shared" si="6"/>
        <v>0</v>
      </c>
      <c r="N38" s="200"/>
      <c r="O38" s="201"/>
      <c r="P38" s="201"/>
      <c r="Q38" s="143" t="s">
        <v>173</v>
      </c>
    </row>
    <row r="39" spans="1:17" ht="15" thickBot="1" x14ac:dyDescent="0.25">
      <c r="B39" s="179" t="s">
        <v>14</v>
      </c>
      <c r="C39" s="180" t="s">
        <v>13</v>
      </c>
      <c r="D39" s="373"/>
      <c r="E39" s="181" t="s">
        <v>68</v>
      </c>
      <c r="F39" s="304"/>
      <c r="G39" s="154" t="s">
        <v>60</v>
      </c>
      <c r="H39" s="181"/>
      <c r="I39" s="157"/>
      <c r="J39" s="182"/>
      <c r="K39" s="183"/>
      <c r="L39" s="184"/>
      <c r="M39" s="312">
        <f t="shared" si="6"/>
        <v>0</v>
      </c>
      <c r="N39" s="161"/>
      <c r="O39" s="185"/>
      <c r="P39" s="185"/>
      <c r="Q39" s="143" t="s">
        <v>173</v>
      </c>
    </row>
    <row r="40" spans="1:17" x14ac:dyDescent="0.2">
      <c r="B40" s="87"/>
      <c r="C40" s="88"/>
      <c r="D40" s="30"/>
      <c r="E40" s="17"/>
      <c r="F40" s="115"/>
      <c r="G40" s="17"/>
      <c r="H40" s="17"/>
      <c r="I40" s="90"/>
      <c r="J40" s="91"/>
      <c r="K40" s="91"/>
      <c r="L40" s="91"/>
      <c r="M40" s="313"/>
      <c r="N40" s="92"/>
      <c r="O40" s="92"/>
      <c r="P40" s="92"/>
    </row>
    <row r="41" spans="1:17" ht="15" thickBot="1" x14ac:dyDescent="0.25">
      <c r="B41" t="s">
        <v>15</v>
      </c>
    </row>
    <row r="42" spans="1:17" x14ac:dyDescent="0.2">
      <c r="B42" s="374" t="s">
        <v>1</v>
      </c>
      <c r="C42" s="375" t="s">
        <v>3</v>
      </c>
      <c r="D42" s="163"/>
      <c r="E42" s="165"/>
      <c r="F42" s="368" t="s">
        <v>147</v>
      </c>
      <c r="G42" s="375" t="s">
        <v>50</v>
      </c>
      <c r="H42" s="376" t="s">
        <v>86</v>
      </c>
      <c r="I42" s="377" t="s">
        <v>96</v>
      </c>
      <c r="J42" s="365" t="s">
        <v>149</v>
      </c>
      <c r="K42" s="366"/>
      <c r="L42" s="367"/>
      <c r="M42" s="368" t="s">
        <v>146</v>
      </c>
      <c r="N42" s="370" t="s">
        <v>150</v>
      </c>
      <c r="O42" s="366"/>
      <c r="P42" s="366"/>
    </row>
    <row r="43" spans="1:17" x14ac:dyDescent="0.2">
      <c r="B43" s="374"/>
      <c r="C43" s="375"/>
      <c r="D43" s="164" t="s">
        <v>40</v>
      </c>
      <c r="E43" s="166" t="s">
        <v>87</v>
      </c>
      <c r="F43" s="369"/>
      <c r="G43" s="375"/>
      <c r="H43" s="376"/>
      <c r="I43" s="378"/>
      <c r="J43" s="167" t="s">
        <v>51</v>
      </c>
      <c r="K43" s="167" t="s">
        <v>52</v>
      </c>
      <c r="L43" s="168" t="s">
        <v>53</v>
      </c>
      <c r="M43" s="369"/>
      <c r="N43" s="169" t="s">
        <v>54</v>
      </c>
      <c r="O43" s="167" t="s">
        <v>55</v>
      </c>
      <c r="P43" s="167" t="s">
        <v>56</v>
      </c>
    </row>
    <row r="44" spans="1:17" x14ac:dyDescent="0.2">
      <c r="B44" s="379" t="s">
        <v>2</v>
      </c>
      <c r="C44" s="26" t="s">
        <v>16</v>
      </c>
      <c r="D44" s="371" t="s">
        <v>42</v>
      </c>
      <c r="E44" s="69" t="s">
        <v>36</v>
      </c>
      <c r="F44" s="294" t="s">
        <v>148</v>
      </c>
      <c r="G44" s="19" t="s">
        <v>84</v>
      </c>
      <c r="H44" s="69">
        <v>100</v>
      </c>
      <c r="I44" s="144">
        <v>144.05000000000001</v>
      </c>
      <c r="J44" s="96"/>
      <c r="K44" s="13"/>
      <c r="L44" s="77"/>
      <c r="M44" s="310">
        <f t="shared" ref="M44:M50" si="8">IFERROR(VLOOKUP(F44,$T$13:$U$21,2,FALSE),0)</f>
        <v>241</v>
      </c>
      <c r="N44" s="80">
        <f t="shared" ref="N44:P50" si="9">ROUNDDOWN($I44/$H44*J44*$M44,3)</f>
        <v>0</v>
      </c>
      <c r="O44" s="81">
        <f t="shared" si="9"/>
        <v>0</v>
      </c>
      <c r="P44" s="81">
        <f t="shared" si="9"/>
        <v>0</v>
      </c>
    </row>
    <row r="45" spans="1:17" x14ac:dyDescent="0.2">
      <c r="B45" s="387"/>
      <c r="C45" s="28" t="s">
        <v>103</v>
      </c>
      <c r="D45" s="372"/>
      <c r="E45" s="55" t="s">
        <v>39</v>
      </c>
      <c r="F45" s="290" t="s">
        <v>148</v>
      </c>
      <c r="G45" s="22" t="s">
        <v>84</v>
      </c>
      <c r="H45" s="55">
        <v>100</v>
      </c>
      <c r="I45" s="145">
        <v>144.05000000000001</v>
      </c>
      <c r="J45" s="99"/>
      <c r="K45" s="45"/>
      <c r="L45" s="73"/>
      <c r="M45" s="307">
        <f t="shared" si="8"/>
        <v>241</v>
      </c>
      <c r="N45" s="80">
        <f t="shared" si="9"/>
        <v>0</v>
      </c>
      <c r="O45" s="81">
        <f t="shared" si="9"/>
        <v>0</v>
      </c>
      <c r="P45" s="81">
        <f t="shared" si="9"/>
        <v>0</v>
      </c>
    </row>
    <row r="46" spans="1:17" x14ac:dyDescent="0.2">
      <c r="B46" s="37" t="s">
        <v>17</v>
      </c>
      <c r="C46" s="28" t="s">
        <v>104</v>
      </c>
      <c r="D46" s="372"/>
      <c r="E46" s="55" t="s">
        <v>39</v>
      </c>
      <c r="F46" s="290" t="s">
        <v>148</v>
      </c>
      <c r="G46" s="22" t="s">
        <v>84</v>
      </c>
      <c r="H46" s="55">
        <v>100</v>
      </c>
      <c r="I46" s="145">
        <v>438.65</v>
      </c>
      <c r="J46" s="94"/>
      <c r="K46" s="10"/>
      <c r="L46" s="59"/>
      <c r="M46" s="307">
        <f t="shared" si="8"/>
        <v>241</v>
      </c>
      <c r="N46" s="80">
        <f t="shared" si="9"/>
        <v>0</v>
      </c>
      <c r="O46" s="81">
        <f t="shared" si="9"/>
        <v>0</v>
      </c>
      <c r="P46" s="81">
        <f t="shared" si="9"/>
        <v>0</v>
      </c>
    </row>
    <row r="47" spans="1:17" ht="26.4" x14ac:dyDescent="0.2">
      <c r="B47" s="388" t="s">
        <v>18</v>
      </c>
      <c r="C47" s="28" t="s">
        <v>105</v>
      </c>
      <c r="D47" s="372"/>
      <c r="E47" s="55" t="s">
        <v>39</v>
      </c>
      <c r="F47" s="290" t="s">
        <v>148</v>
      </c>
      <c r="G47" s="22" t="s">
        <v>84</v>
      </c>
      <c r="H47" s="55">
        <v>100</v>
      </c>
      <c r="I47" s="145">
        <v>101.24</v>
      </c>
      <c r="J47" s="97"/>
      <c r="K47" s="10"/>
      <c r="L47" s="59"/>
      <c r="M47" s="307">
        <f t="shared" si="8"/>
        <v>241</v>
      </c>
      <c r="N47" s="80">
        <f t="shared" si="9"/>
        <v>0</v>
      </c>
      <c r="O47" s="81">
        <f t="shared" si="9"/>
        <v>0</v>
      </c>
      <c r="P47" s="81">
        <f t="shared" si="9"/>
        <v>0</v>
      </c>
    </row>
    <row r="48" spans="1:17" x14ac:dyDescent="0.2">
      <c r="B48" s="387"/>
      <c r="C48" s="28" t="s">
        <v>106</v>
      </c>
      <c r="D48" s="372"/>
      <c r="E48" s="55" t="s">
        <v>39</v>
      </c>
      <c r="F48" s="290" t="s">
        <v>148</v>
      </c>
      <c r="G48" s="22" t="s">
        <v>84</v>
      </c>
      <c r="H48" s="55">
        <v>100</v>
      </c>
      <c r="I48" s="145">
        <v>101.24</v>
      </c>
      <c r="J48" s="94"/>
      <c r="K48" s="10"/>
      <c r="L48" s="61"/>
      <c r="M48" s="307">
        <f t="shared" si="8"/>
        <v>241</v>
      </c>
      <c r="N48" s="80">
        <f t="shared" si="9"/>
        <v>0</v>
      </c>
      <c r="O48" s="81">
        <f t="shared" si="9"/>
        <v>0</v>
      </c>
      <c r="P48" s="81">
        <f t="shared" si="9"/>
        <v>0</v>
      </c>
    </row>
    <row r="49" spans="1:16" x14ac:dyDescent="0.2">
      <c r="B49" s="37" t="s">
        <v>19</v>
      </c>
      <c r="C49" s="28" t="s">
        <v>16</v>
      </c>
      <c r="D49" s="372"/>
      <c r="E49" s="55" t="s">
        <v>39</v>
      </c>
      <c r="F49" s="290" t="s">
        <v>126</v>
      </c>
      <c r="G49" s="22">
        <v>0</v>
      </c>
      <c r="H49" s="55">
        <v>100</v>
      </c>
      <c r="I49" s="145">
        <v>23.47</v>
      </c>
      <c r="J49" s="94"/>
      <c r="K49" s="10"/>
      <c r="L49" s="59"/>
      <c r="M49" s="307">
        <f t="shared" si="8"/>
        <v>96</v>
      </c>
      <c r="N49" s="80">
        <f t="shared" si="9"/>
        <v>0</v>
      </c>
      <c r="O49" s="81">
        <f t="shared" si="9"/>
        <v>0</v>
      </c>
      <c r="P49" s="81">
        <f t="shared" si="9"/>
        <v>0</v>
      </c>
    </row>
    <row r="50" spans="1:16" ht="15" thickBot="1" x14ac:dyDescent="0.25">
      <c r="B50" s="358" t="s">
        <v>71</v>
      </c>
      <c r="C50" s="29" t="s">
        <v>16</v>
      </c>
      <c r="D50" s="373"/>
      <c r="E50" s="71" t="s">
        <v>39</v>
      </c>
      <c r="F50" s="364" t="s">
        <v>126</v>
      </c>
      <c r="G50" s="24" t="s">
        <v>61</v>
      </c>
      <c r="H50" s="71">
        <v>1</v>
      </c>
      <c r="I50" s="146">
        <v>1</v>
      </c>
      <c r="J50" s="98"/>
      <c r="K50" s="11"/>
      <c r="L50" s="74"/>
      <c r="M50" s="314">
        <f t="shared" si="8"/>
        <v>96</v>
      </c>
      <c r="N50" s="151">
        <f t="shared" si="9"/>
        <v>0</v>
      </c>
      <c r="O50" s="123">
        <f t="shared" si="9"/>
        <v>0</v>
      </c>
      <c r="P50" s="123">
        <f t="shared" si="9"/>
        <v>0</v>
      </c>
    </row>
    <row r="52" spans="1:16" ht="15" thickBot="1" x14ac:dyDescent="0.25">
      <c r="B52" s="5" t="s">
        <v>20</v>
      </c>
    </row>
    <row r="53" spans="1:16" x14ac:dyDescent="0.2">
      <c r="B53" s="374" t="s">
        <v>1</v>
      </c>
      <c r="C53" s="375" t="s">
        <v>3</v>
      </c>
      <c r="D53" s="163"/>
      <c r="E53" s="165"/>
      <c r="F53" s="368" t="s">
        <v>147</v>
      </c>
      <c r="G53" s="375" t="s">
        <v>50</v>
      </c>
      <c r="H53" s="376" t="s">
        <v>86</v>
      </c>
      <c r="I53" s="377" t="s">
        <v>96</v>
      </c>
      <c r="J53" s="365" t="s">
        <v>149</v>
      </c>
      <c r="K53" s="366"/>
      <c r="L53" s="367"/>
      <c r="M53" s="368" t="s">
        <v>146</v>
      </c>
      <c r="N53" s="370" t="s">
        <v>150</v>
      </c>
      <c r="O53" s="366"/>
      <c r="P53" s="366"/>
    </row>
    <row r="54" spans="1:16" x14ac:dyDescent="0.2">
      <c r="B54" s="374"/>
      <c r="C54" s="375"/>
      <c r="D54" s="164" t="s">
        <v>40</v>
      </c>
      <c r="E54" s="166" t="s">
        <v>87</v>
      </c>
      <c r="F54" s="369"/>
      <c r="G54" s="375"/>
      <c r="H54" s="376"/>
      <c r="I54" s="378"/>
      <c r="J54" s="167" t="s">
        <v>51</v>
      </c>
      <c r="K54" s="167" t="s">
        <v>52</v>
      </c>
      <c r="L54" s="168" t="s">
        <v>53</v>
      </c>
      <c r="M54" s="369"/>
      <c r="N54" s="169" t="s">
        <v>54</v>
      </c>
      <c r="O54" s="167" t="s">
        <v>55</v>
      </c>
      <c r="P54" s="167" t="s">
        <v>56</v>
      </c>
    </row>
    <row r="55" spans="1:16" ht="26.4" x14ac:dyDescent="0.2">
      <c r="B55" s="36" t="s">
        <v>107</v>
      </c>
      <c r="C55" s="190" t="s">
        <v>174</v>
      </c>
      <c r="D55" s="371" t="s">
        <v>43</v>
      </c>
      <c r="E55" s="69" t="s">
        <v>48</v>
      </c>
      <c r="F55" s="294" t="s">
        <v>164</v>
      </c>
      <c r="G55" s="249" t="s">
        <v>60</v>
      </c>
      <c r="H55" s="69"/>
      <c r="I55" s="46"/>
      <c r="J55" s="96"/>
      <c r="K55" s="39"/>
      <c r="L55" s="77"/>
      <c r="M55" s="310">
        <f t="shared" ref="M55:M66" si="10">IFERROR(VLOOKUP(F55,$T$13:$U$21,2,FALSE),0)</f>
        <v>1</v>
      </c>
      <c r="N55" s="82"/>
      <c r="O55" s="83"/>
      <c r="P55" s="83"/>
    </row>
    <row r="56" spans="1:16" ht="26.4" x14ac:dyDescent="0.2">
      <c r="A56" s="48"/>
      <c r="B56" s="40" t="s">
        <v>108</v>
      </c>
      <c r="C56" s="85" t="s">
        <v>175</v>
      </c>
      <c r="D56" s="372"/>
      <c r="E56" s="55" t="s">
        <v>48</v>
      </c>
      <c r="F56" s="290" t="s">
        <v>164</v>
      </c>
      <c r="G56" s="249" t="s">
        <v>60</v>
      </c>
      <c r="H56" s="55"/>
      <c r="I56" s="45"/>
      <c r="J56" s="94"/>
      <c r="K56" s="10"/>
      <c r="L56" s="59"/>
      <c r="M56" s="307">
        <f t="shared" si="10"/>
        <v>1</v>
      </c>
      <c r="N56" s="84"/>
      <c r="O56" s="41"/>
      <c r="P56" s="41"/>
    </row>
    <row r="57" spans="1:16" x14ac:dyDescent="0.2">
      <c r="B57" s="34" t="s">
        <v>65</v>
      </c>
      <c r="C57" s="21"/>
      <c r="D57" s="372"/>
      <c r="E57" s="55" t="s">
        <v>48</v>
      </c>
      <c r="F57" s="290" t="s">
        <v>178</v>
      </c>
      <c r="G57" s="249" t="s">
        <v>60</v>
      </c>
      <c r="H57" s="55"/>
      <c r="I57" s="45"/>
      <c r="J57" s="94"/>
      <c r="K57" s="10"/>
      <c r="L57" s="59"/>
      <c r="M57" s="307">
        <f t="shared" si="10"/>
        <v>1</v>
      </c>
      <c r="N57" s="80"/>
      <c r="O57" s="81"/>
      <c r="P57" s="81"/>
    </row>
    <row r="58" spans="1:16" ht="26.4" x14ac:dyDescent="0.2">
      <c r="A58" s="48"/>
      <c r="B58" s="52" t="s">
        <v>157</v>
      </c>
      <c r="C58" s="85" t="s">
        <v>174</v>
      </c>
      <c r="D58" s="372"/>
      <c r="E58" s="55" t="s">
        <v>48</v>
      </c>
      <c r="F58" s="290" t="s">
        <v>178</v>
      </c>
      <c r="G58" s="249" t="s">
        <v>60</v>
      </c>
      <c r="H58" s="55"/>
      <c r="I58" s="45"/>
      <c r="J58" s="94"/>
      <c r="K58" s="10"/>
      <c r="L58" s="59"/>
      <c r="M58" s="307">
        <f t="shared" si="10"/>
        <v>1</v>
      </c>
      <c r="N58" s="84"/>
      <c r="O58" s="41"/>
      <c r="P58" s="41"/>
    </row>
    <row r="59" spans="1:16" x14ac:dyDescent="0.2">
      <c r="B59" s="34" t="s">
        <v>58</v>
      </c>
      <c r="C59" s="21"/>
      <c r="D59" s="372"/>
      <c r="E59" s="55" t="s">
        <v>48</v>
      </c>
      <c r="F59" s="290" t="s">
        <v>178</v>
      </c>
      <c r="G59" s="249" t="s">
        <v>60</v>
      </c>
      <c r="H59" s="55"/>
      <c r="I59" s="45"/>
      <c r="J59" s="94"/>
      <c r="K59" s="10"/>
      <c r="L59" s="59"/>
      <c r="M59" s="307">
        <f t="shared" si="10"/>
        <v>1</v>
      </c>
      <c r="N59" s="84"/>
      <c r="O59" s="41"/>
      <c r="P59" s="41"/>
    </row>
    <row r="60" spans="1:16" ht="26.4" x14ac:dyDescent="0.2">
      <c r="A60" s="48"/>
      <c r="B60" s="37" t="s">
        <v>109</v>
      </c>
      <c r="C60" s="85" t="s">
        <v>174</v>
      </c>
      <c r="D60" s="372"/>
      <c r="E60" s="55" t="s">
        <v>48</v>
      </c>
      <c r="F60" s="290" t="s">
        <v>178</v>
      </c>
      <c r="G60" s="250" t="s">
        <v>60</v>
      </c>
      <c r="H60" s="55"/>
      <c r="I60" s="45"/>
      <c r="J60" s="94"/>
      <c r="K60" s="10"/>
      <c r="L60" s="61"/>
      <c r="M60" s="307">
        <f t="shared" si="10"/>
        <v>1</v>
      </c>
      <c r="N60" s="84"/>
      <c r="O60" s="41"/>
      <c r="P60" s="41"/>
    </row>
    <row r="61" spans="1:16" ht="26.4" x14ac:dyDescent="0.2">
      <c r="B61" s="37" t="s">
        <v>110</v>
      </c>
      <c r="C61" s="85" t="s">
        <v>174</v>
      </c>
      <c r="D61" s="372"/>
      <c r="E61" s="55" t="s">
        <v>48</v>
      </c>
      <c r="F61" s="290" t="s">
        <v>178</v>
      </c>
      <c r="G61" s="250" t="s">
        <v>60</v>
      </c>
      <c r="H61" s="55"/>
      <c r="I61" s="45"/>
      <c r="J61" s="94"/>
      <c r="K61" s="10"/>
      <c r="L61" s="59"/>
      <c r="M61" s="307">
        <f t="shared" si="10"/>
        <v>1</v>
      </c>
      <c r="N61" s="84"/>
      <c r="O61" s="41"/>
      <c r="P61" s="41"/>
    </row>
    <row r="62" spans="1:16" ht="26.4" x14ac:dyDescent="0.2">
      <c r="B62" s="37" t="s">
        <v>111</v>
      </c>
      <c r="C62" s="85" t="s">
        <v>174</v>
      </c>
      <c r="D62" s="372"/>
      <c r="E62" s="55" t="s">
        <v>48</v>
      </c>
      <c r="F62" s="290" t="s">
        <v>178</v>
      </c>
      <c r="G62" s="250" t="s">
        <v>60</v>
      </c>
      <c r="H62" s="55"/>
      <c r="I62" s="45"/>
      <c r="J62" s="94"/>
      <c r="K62" s="10"/>
      <c r="L62" s="61"/>
      <c r="M62" s="307">
        <f t="shared" si="10"/>
        <v>1</v>
      </c>
      <c r="N62" s="84"/>
      <c r="O62" s="41"/>
      <c r="P62" s="41"/>
    </row>
    <row r="63" spans="1:16" ht="26.4" x14ac:dyDescent="0.2">
      <c r="B63" s="37" t="s">
        <v>112</v>
      </c>
      <c r="C63" s="85" t="s">
        <v>174</v>
      </c>
      <c r="D63" s="372"/>
      <c r="E63" s="55" t="s">
        <v>48</v>
      </c>
      <c r="F63" s="290" t="s">
        <v>178</v>
      </c>
      <c r="G63" s="251" t="s">
        <v>60</v>
      </c>
      <c r="H63" s="55"/>
      <c r="I63" s="45"/>
      <c r="J63" s="94"/>
      <c r="K63" s="10"/>
      <c r="L63" s="59"/>
      <c r="M63" s="307">
        <f t="shared" si="10"/>
        <v>1</v>
      </c>
      <c r="N63" s="84"/>
      <c r="O63" s="41"/>
      <c r="P63" s="41"/>
    </row>
    <row r="64" spans="1:16" ht="26.4" x14ac:dyDescent="0.2">
      <c r="A64" s="48"/>
      <c r="B64" s="37" t="s">
        <v>113</v>
      </c>
      <c r="C64" s="85" t="s">
        <v>174</v>
      </c>
      <c r="D64" s="372"/>
      <c r="E64" s="55" t="s">
        <v>48</v>
      </c>
      <c r="F64" s="290" t="s">
        <v>178</v>
      </c>
      <c r="G64" s="250" t="s">
        <v>60</v>
      </c>
      <c r="H64" s="55"/>
      <c r="I64" s="45"/>
      <c r="J64" s="94"/>
      <c r="K64" s="10"/>
      <c r="L64" s="59"/>
      <c r="M64" s="307">
        <f t="shared" si="10"/>
        <v>1</v>
      </c>
      <c r="N64" s="84"/>
      <c r="O64" s="41"/>
      <c r="P64" s="41"/>
    </row>
    <row r="65" spans="2:17" ht="26.4" x14ac:dyDescent="0.2">
      <c r="B65" s="242" t="s">
        <v>114</v>
      </c>
      <c r="C65" s="243" t="s">
        <v>174</v>
      </c>
      <c r="D65" s="372"/>
      <c r="E65" s="214" t="s">
        <v>48</v>
      </c>
      <c r="F65" s="295"/>
      <c r="G65" s="244" t="s">
        <v>60</v>
      </c>
      <c r="H65" s="214"/>
      <c r="I65" s="215"/>
      <c r="J65" s="216"/>
      <c r="K65" s="217"/>
      <c r="L65" s="218"/>
      <c r="M65" s="311">
        <f t="shared" si="10"/>
        <v>0</v>
      </c>
      <c r="N65" s="245"/>
      <c r="O65" s="246"/>
      <c r="P65" s="246"/>
      <c r="Q65" s="143" t="s">
        <v>173</v>
      </c>
    </row>
    <row r="66" spans="2:17" ht="15" thickBot="1" x14ac:dyDescent="0.25">
      <c r="B66" s="179" t="s">
        <v>14</v>
      </c>
      <c r="C66" s="191" t="s">
        <v>174</v>
      </c>
      <c r="D66" s="373"/>
      <c r="E66" s="181"/>
      <c r="F66" s="304"/>
      <c r="G66" s="154" t="s">
        <v>60</v>
      </c>
      <c r="H66" s="181"/>
      <c r="I66" s="186"/>
      <c r="J66" s="182"/>
      <c r="K66" s="183"/>
      <c r="L66" s="187"/>
      <c r="M66" s="312">
        <f t="shared" si="10"/>
        <v>0</v>
      </c>
      <c r="N66" s="188"/>
      <c r="O66" s="189"/>
      <c r="P66" s="189"/>
      <c r="Q66" s="143" t="s">
        <v>173</v>
      </c>
    </row>
    <row r="67" spans="2:17" x14ac:dyDescent="0.2">
      <c r="D67" s="30"/>
    </row>
    <row r="68" spans="2:17" ht="15" thickBot="1" x14ac:dyDescent="0.25">
      <c r="B68" s="5" t="s">
        <v>119</v>
      </c>
      <c r="E68" s="31"/>
      <c r="F68" s="129"/>
    </row>
    <row r="69" spans="2:17" x14ac:dyDescent="0.2">
      <c r="B69" s="374" t="s">
        <v>1</v>
      </c>
      <c r="C69" s="375" t="s">
        <v>3</v>
      </c>
      <c r="D69" s="163"/>
      <c r="E69" s="165"/>
      <c r="F69" s="368" t="s">
        <v>147</v>
      </c>
      <c r="G69" s="375" t="s">
        <v>50</v>
      </c>
      <c r="H69" s="376" t="s">
        <v>86</v>
      </c>
      <c r="I69" s="377" t="s">
        <v>96</v>
      </c>
      <c r="J69" s="365" t="s">
        <v>149</v>
      </c>
      <c r="K69" s="366"/>
      <c r="L69" s="367"/>
      <c r="M69" s="368" t="s">
        <v>146</v>
      </c>
      <c r="N69" s="370" t="s">
        <v>150</v>
      </c>
      <c r="O69" s="366"/>
      <c r="P69" s="366"/>
    </row>
    <row r="70" spans="2:17" x14ac:dyDescent="0.2">
      <c r="B70" s="374"/>
      <c r="C70" s="375"/>
      <c r="D70" s="164" t="s">
        <v>40</v>
      </c>
      <c r="E70" s="166" t="s">
        <v>87</v>
      </c>
      <c r="F70" s="369"/>
      <c r="G70" s="375"/>
      <c r="H70" s="376"/>
      <c r="I70" s="378"/>
      <c r="J70" s="167" t="s">
        <v>51</v>
      </c>
      <c r="K70" s="167" t="s">
        <v>52</v>
      </c>
      <c r="L70" s="168" t="s">
        <v>53</v>
      </c>
      <c r="M70" s="369"/>
      <c r="N70" s="169" t="s">
        <v>54</v>
      </c>
      <c r="O70" s="167" t="s">
        <v>55</v>
      </c>
      <c r="P70" s="167" t="s">
        <v>56</v>
      </c>
    </row>
    <row r="71" spans="2:17" ht="39.6" x14ac:dyDescent="0.2">
      <c r="B71" s="389" t="s">
        <v>23</v>
      </c>
      <c r="C71" s="192" t="s">
        <v>24</v>
      </c>
      <c r="D71" s="391" t="s">
        <v>186</v>
      </c>
      <c r="E71" s="194" t="s">
        <v>77</v>
      </c>
      <c r="F71" s="299"/>
      <c r="G71" s="195" t="s">
        <v>118</v>
      </c>
      <c r="H71" s="194"/>
      <c r="I71" s="196"/>
      <c r="J71" s="197"/>
      <c r="K71" s="198"/>
      <c r="L71" s="199"/>
      <c r="M71" s="315"/>
      <c r="N71" s="200"/>
      <c r="O71" s="201"/>
      <c r="P71" s="201"/>
      <c r="Q71" s="143" t="s">
        <v>173</v>
      </c>
    </row>
    <row r="72" spans="2:17" ht="39.6" x14ac:dyDescent="0.2">
      <c r="B72" s="390"/>
      <c r="C72" s="202" t="s">
        <v>25</v>
      </c>
      <c r="D72" s="392"/>
      <c r="E72" s="204" t="s">
        <v>115</v>
      </c>
      <c r="F72" s="300"/>
      <c r="G72" s="205" t="s">
        <v>117</v>
      </c>
      <c r="H72" s="204"/>
      <c r="I72" s="206"/>
      <c r="J72" s="207"/>
      <c r="K72" s="208"/>
      <c r="L72" s="209"/>
      <c r="M72" s="311"/>
      <c r="N72" s="200"/>
      <c r="O72" s="201"/>
      <c r="P72" s="201"/>
      <c r="Q72" s="143" t="s">
        <v>173</v>
      </c>
    </row>
    <row r="73" spans="2:17" ht="39.6" x14ac:dyDescent="0.2">
      <c r="B73" s="210" t="s">
        <v>26</v>
      </c>
      <c r="C73" s="211" t="s">
        <v>122</v>
      </c>
      <c r="D73" s="392"/>
      <c r="E73" s="204" t="s">
        <v>115</v>
      </c>
      <c r="F73" s="300"/>
      <c r="G73" s="213" t="s">
        <v>60</v>
      </c>
      <c r="H73" s="214"/>
      <c r="I73" s="215"/>
      <c r="J73" s="216"/>
      <c r="K73" s="217"/>
      <c r="L73" s="218"/>
      <c r="M73" s="311"/>
      <c r="N73" s="200"/>
      <c r="O73" s="201"/>
      <c r="P73" s="201"/>
      <c r="Q73" s="143" t="s">
        <v>173</v>
      </c>
    </row>
    <row r="74" spans="2:17" ht="20.25" customHeight="1" thickBot="1" x14ac:dyDescent="0.25">
      <c r="B74" s="219" t="s">
        <v>131</v>
      </c>
      <c r="C74" s="220" t="s">
        <v>27</v>
      </c>
      <c r="D74" s="393"/>
      <c r="E74" s="221" t="s">
        <v>115</v>
      </c>
      <c r="F74" s="301"/>
      <c r="G74" s="222" t="s">
        <v>60</v>
      </c>
      <c r="H74" s="221"/>
      <c r="I74" s="223"/>
      <c r="J74" s="224"/>
      <c r="K74" s="225"/>
      <c r="L74" s="226"/>
      <c r="M74" s="316"/>
      <c r="N74" s="188"/>
      <c r="O74" s="189"/>
      <c r="P74" s="189"/>
      <c r="Q74" s="143" t="s">
        <v>173</v>
      </c>
    </row>
    <row r="76" spans="2:17" ht="15" thickBot="1" x14ac:dyDescent="0.25">
      <c r="B76" s="5" t="s">
        <v>28</v>
      </c>
    </row>
    <row r="77" spans="2:17" x14ac:dyDescent="0.2">
      <c r="B77" s="374" t="s">
        <v>1</v>
      </c>
      <c r="C77" s="375" t="s">
        <v>3</v>
      </c>
      <c r="D77" s="163"/>
      <c r="E77" s="165"/>
      <c r="F77" s="368" t="s">
        <v>147</v>
      </c>
      <c r="G77" s="375" t="s">
        <v>50</v>
      </c>
      <c r="H77" s="376" t="s">
        <v>86</v>
      </c>
      <c r="I77" s="377" t="s">
        <v>96</v>
      </c>
      <c r="J77" s="365" t="s">
        <v>149</v>
      </c>
      <c r="K77" s="366"/>
      <c r="L77" s="367"/>
      <c r="M77" s="368" t="s">
        <v>146</v>
      </c>
      <c r="N77" s="370" t="s">
        <v>150</v>
      </c>
      <c r="O77" s="366"/>
      <c r="P77" s="366"/>
    </row>
    <row r="78" spans="2:17" x14ac:dyDescent="0.2">
      <c r="B78" s="374"/>
      <c r="C78" s="375"/>
      <c r="D78" s="164" t="s">
        <v>40</v>
      </c>
      <c r="E78" s="166" t="s">
        <v>87</v>
      </c>
      <c r="F78" s="369"/>
      <c r="G78" s="375"/>
      <c r="H78" s="376"/>
      <c r="I78" s="378"/>
      <c r="J78" s="167" t="s">
        <v>51</v>
      </c>
      <c r="K78" s="167" t="s">
        <v>52</v>
      </c>
      <c r="L78" s="168" t="s">
        <v>53</v>
      </c>
      <c r="M78" s="369"/>
      <c r="N78" s="169" t="s">
        <v>54</v>
      </c>
      <c r="O78" s="167" t="s">
        <v>55</v>
      </c>
      <c r="P78" s="167" t="s">
        <v>56</v>
      </c>
    </row>
    <row r="79" spans="2:17" ht="20.25" customHeight="1" x14ac:dyDescent="0.2">
      <c r="B79" s="227" t="s">
        <v>29</v>
      </c>
      <c r="C79" s="228" t="s">
        <v>21</v>
      </c>
      <c r="D79" s="395" t="s">
        <v>45</v>
      </c>
      <c r="E79" s="229" t="s">
        <v>77</v>
      </c>
      <c r="F79" s="302"/>
      <c r="G79" s="230" t="s">
        <v>60</v>
      </c>
      <c r="H79" s="229"/>
      <c r="I79" s="231"/>
      <c r="J79" s="232"/>
      <c r="K79" s="233"/>
      <c r="L79" s="234"/>
      <c r="M79" s="322"/>
      <c r="N79" s="235"/>
      <c r="O79" s="236"/>
      <c r="P79" s="236"/>
      <c r="Q79" s="143" t="s">
        <v>173</v>
      </c>
    </row>
    <row r="80" spans="2:17" ht="20.25" customHeight="1" thickBot="1" x14ac:dyDescent="0.25">
      <c r="B80" s="152" t="s">
        <v>30</v>
      </c>
      <c r="C80" s="153" t="s">
        <v>21</v>
      </c>
      <c r="D80" s="393"/>
      <c r="E80" s="155" t="s">
        <v>72</v>
      </c>
      <c r="F80" s="303"/>
      <c r="G80" s="156" t="s">
        <v>69</v>
      </c>
      <c r="H80" s="155"/>
      <c r="I80" s="157"/>
      <c r="J80" s="158"/>
      <c r="K80" s="159"/>
      <c r="L80" s="160"/>
      <c r="M80" s="309"/>
      <c r="N80" s="287"/>
      <c r="O80" s="185"/>
      <c r="P80" s="185"/>
      <c r="Q80" s="143" t="s">
        <v>173</v>
      </c>
    </row>
    <row r="82" spans="1:24" ht="15" thickBot="1" x14ac:dyDescent="0.25">
      <c r="B82" s="5" t="s">
        <v>31</v>
      </c>
    </row>
    <row r="83" spans="1:24" x14ac:dyDescent="0.2">
      <c r="B83" s="374" t="s">
        <v>1</v>
      </c>
      <c r="C83" s="375" t="s">
        <v>3</v>
      </c>
      <c r="D83" s="163"/>
      <c r="E83" s="165"/>
      <c r="F83" s="368" t="s">
        <v>147</v>
      </c>
      <c r="G83" s="375" t="s">
        <v>50</v>
      </c>
      <c r="H83" s="376" t="s">
        <v>86</v>
      </c>
      <c r="I83" s="377" t="s">
        <v>96</v>
      </c>
      <c r="J83" s="365" t="s">
        <v>149</v>
      </c>
      <c r="K83" s="366"/>
      <c r="L83" s="367"/>
      <c r="M83" s="368" t="s">
        <v>146</v>
      </c>
      <c r="N83" s="370" t="s">
        <v>150</v>
      </c>
      <c r="O83" s="366"/>
      <c r="P83" s="366"/>
    </row>
    <row r="84" spans="1:24" x14ac:dyDescent="0.2">
      <c r="B84" s="374"/>
      <c r="C84" s="375"/>
      <c r="D84" s="164" t="s">
        <v>40</v>
      </c>
      <c r="E84" s="166" t="s">
        <v>87</v>
      </c>
      <c r="F84" s="369"/>
      <c r="G84" s="375"/>
      <c r="H84" s="376"/>
      <c r="I84" s="378"/>
      <c r="J84" s="167" t="s">
        <v>51</v>
      </c>
      <c r="K84" s="167" t="s">
        <v>52</v>
      </c>
      <c r="L84" s="168" t="s">
        <v>53</v>
      </c>
      <c r="M84" s="369"/>
      <c r="N84" s="169" t="s">
        <v>54</v>
      </c>
      <c r="O84" s="167" t="s">
        <v>55</v>
      </c>
      <c r="P84" s="167" t="s">
        <v>56</v>
      </c>
    </row>
    <row r="85" spans="1:24" ht="17.25" customHeight="1" x14ac:dyDescent="0.2">
      <c r="B85" s="32" t="s">
        <v>32</v>
      </c>
      <c r="C85" s="18" t="s">
        <v>33</v>
      </c>
      <c r="D85" s="379" t="s">
        <v>46</v>
      </c>
      <c r="E85" s="69" t="s">
        <v>36</v>
      </c>
      <c r="F85" s="294" t="s">
        <v>126</v>
      </c>
      <c r="G85" s="2" t="s">
        <v>69</v>
      </c>
      <c r="H85" s="69">
        <v>100</v>
      </c>
      <c r="I85" s="46">
        <v>107.21</v>
      </c>
      <c r="J85" s="96"/>
      <c r="K85" s="13"/>
      <c r="L85" s="77"/>
      <c r="M85" s="307">
        <f>IFERROR(VLOOKUP(F85,$T$13:$U$21,2,FALSE),0)</f>
        <v>96</v>
      </c>
      <c r="N85" s="80">
        <f t="shared" ref="N85:P87" si="11">ROUNDDOWN($I85/$H85*J85*$M85,3)</f>
        <v>0</v>
      </c>
      <c r="O85" s="81">
        <f t="shared" si="11"/>
        <v>0</v>
      </c>
      <c r="P85" s="81">
        <f t="shared" si="11"/>
        <v>0</v>
      </c>
    </row>
    <row r="86" spans="1:24" ht="17.25" customHeight="1" x14ac:dyDescent="0.2">
      <c r="B86" s="7" t="s">
        <v>34</v>
      </c>
      <c r="C86" s="23" t="s">
        <v>35</v>
      </c>
      <c r="D86" s="372"/>
      <c r="E86" s="55" t="s">
        <v>36</v>
      </c>
      <c r="F86" s="290" t="s">
        <v>126</v>
      </c>
      <c r="G86" s="2" t="s">
        <v>69</v>
      </c>
      <c r="H86" s="55">
        <v>100</v>
      </c>
      <c r="I86" s="45">
        <v>136.30000000000001</v>
      </c>
      <c r="J86" s="94"/>
      <c r="K86" s="10"/>
      <c r="L86" s="59"/>
      <c r="M86" s="307">
        <f>IFERROR(VLOOKUP(F86,$T$13:$U$21,2,FALSE),0)</f>
        <v>96</v>
      </c>
      <c r="N86" s="80">
        <f t="shared" si="11"/>
        <v>0</v>
      </c>
      <c r="O86" s="81">
        <f t="shared" si="11"/>
        <v>0</v>
      </c>
      <c r="P86" s="81">
        <f t="shared" si="11"/>
        <v>0</v>
      </c>
    </row>
    <row r="87" spans="1:24" ht="17.25" customHeight="1" x14ac:dyDescent="0.2">
      <c r="B87" s="7" t="s">
        <v>120</v>
      </c>
      <c r="C87" s="23" t="s">
        <v>35</v>
      </c>
      <c r="D87" s="372"/>
      <c r="E87" s="55" t="s">
        <v>36</v>
      </c>
      <c r="F87" s="290" t="s">
        <v>126</v>
      </c>
      <c r="G87" s="2" t="s">
        <v>69</v>
      </c>
      <c r="H87" s="55">
        <v>100</v>
      </c>
      <c r="I87" s="142">
        <v>4480</v>
      </c>
      <c r="J87" s="94"/>
      <c r="K87" s="10"/>
      <c r="L87" s="59"/>
      <c r="M87" s="307">
        <f>IFERROR(VLOOKUP(F87,$T$13:$U$21,2,FALSE),0)</f>
        <v>96</v>
      </c>
      <c r="N87" s="80">
        <f t="shared" si="11"/>
        <v>0</v>
      </c>
      <c r="O87" s="81">
        <f>ROUNDDOWN($I87/$H87*K87*$M87,3)</f>
        <v>0</v>
      </c>
      <c r="P87" s="81">
        <f t="shared" si="11"/>
        <v>0</v>
      </c>
    </row>
    <row r="88" spans="1:24" ht="17.25" customHeight="1" thickBot="1" x14ac:dyDescent="0.25">
      <c r="B88" s="152" t="s">
        <v>121</v>
      </c>
      <c r="C88" s="153" t="s">
        <v>35</v>
      </c>
      <c r="D88" s="373"/>
      <c r="E88" s="181" t="s">
        <v>76</v>
      </c>
      <c r="F88" s="304"/>
      <c r="G88" s="237" t="s">
        <v>60</v>
      </c>
      <c r="H88" s="181"/>
      <c r="I88" s="238"/>
      <c r="J88" s="182"/>
      <c r="K88" s="183"/>
      <c r="L88" s="187"/>
      <c r="M88" s="312"/>
      <c r="N88" s="239"/>
      <c r="O88" s="188"/>
      <c r="P88" s="188"/>
      <c r="Q88" s="143" t="s">
        <v>173</v>
      </c>
    </row>
    <row r="89" spans="1:24" s="5" customFormat="1" x14ac:dyDescent="0.2">
      <c r="A89" s="47"/>
      <c r="E89" s="1"/>
      <c r="F89" s="44"/>
      <c r="G89" s="1"/>
      <c r="H89" s="1"/>
      <c r="I89" s="1"/>
      <c r="J89" s="1"/>
      <c r="K89" s="1"/>
      <c r="L89" s="1"/>
      <c r="M89" s="44"/>
      <c r="N89" s="1"/>
      <c r="O89" s="1"/>
      <c r="P89" s="1"/>
      <c r="Q89" s="87"/>
    </row>
    <row r="90" spans="1:24" s="5" customFormat="1" x14ac:dyDescent="0.2">
      <c r="A90" s="47"/>
      <c r="E90" s="1"/>
      <c r="F90" s="44"/>
      <c r="G90" s="1"/>
      <c r="H90" s="1"/>
      <c r="I90" s="1"/>
      <c r="J90" s="1"/>
      <c r="K90" s="1"/>
      <c r="L90" s="1"/>
      <c r="M90" s="44"/>
      <c r="N90" s="1"/>
      <c r="O90" s="1"/>
      <c r="P90" s="1"/>
      <c r="Q90" s="87"/>
    </row>
    <row r="91" spans="1:24" s="5" customFormat="1" ht="15" thickBot="1" x14ac:dyDescent="0.25">
      <c r="A91" s="47"/>
      <c r="B91" s="6"/>
      <c r="C91" s="6"/>
      <c r="D91" s="6"/>
      <c r="E91" s="6"/>
      <c r="F91" s="115"/>
      <c r="G91" s="6"/>
      <c r="H91" s="361"/>
      <c r="I91" s="6"/>
      <c r="J91" s="6"/>
      <c r="K91" s="6"/>
      <c r="L91" s="394"/>
      <c r="M91" s="394"/>
      <c r="N91" s="171" t="s">
        <v>54</v>
      </c>
      <c r="O91" s="171" t="s">
        <v>55</v>
      </c>
      <c r="P91" s="171" t="s">
        <v>56</v>
      </c>
      <c r="Q91" s="87"/>
    </row>
    <row r="92" spans="1:24" s="5" customFormat="1" ht="15" thickTop="1" x14ac:dyDescent="0.2">
      <c r="A92" s="47"/>
      <c r="E92" s="1"/>
      <c r="F92" s="44"/>
      <c r="G92" s="44"/>
      <c r="H92" s="362"/>
      <c r="I92" s="44"/>
      <c r="J92" s="49"/>
      <c r="K92" s="1"/>
      <c r="L92" s="396" t="s">
        <v>150</v>
      </c>
      <c r="M92" s="396"/>
      <c r="N92" s="288">
        <f>SUM(N12:N22,N27:N39,N44:N50,N55:N66,N71:N74,N79:N80,N85:N88)</f>
        <v>0</v>
      </c>
      <c r="O92" s="288">
        <f>SUM(O12:O22,O27:O39,O44:O50,O55:O66,O71:O74,O79:O80,O85:O88)</f>
        <v>0</v>
      </c>
      <c r="P92" s="288">
        <f>SUM(P12:P22,P27:P39,P44:P50,P55:P66,P71:P74,P79:P80,P85:P88)</f>
        <v>0</v>
      </c>
      <c r="Q92" s="87"/>
    </row>
    <row r="93" spans="1:24" s="5" customFormat="1" ht="15" thickBot="1" x14ac:dyDescent="0.25">
      <c r="A93" s="47"/>
      <c r="E93" s="1"/>
      <c r="F93" s="44"/>
      <c r="G93" s="44"/>
      <c r="H93" s="362"/>
      <c r="I93" s="1"/>
      <c r="J93" s="363"/>
      <c r="K93" s="1"/>
      <c r="L93" s="397" t="s">
        <v>78</v>
      </c>
      <c r="M93" s="397"/>
      <c r="N93" s="53"/>
      <c r="O93" s="53"/>
      <c r="P93" s="53"/>
      <c r="Q93" s="87"/>
    </row>
    <row r="94" spans="1:24" s="5" customFormat="1" ht="15" thickTop="1" x14ac:dyDescent="0.2">
      <c r="A94" s="47"/>
      <c r="E94" s="1"/>
      <c r="F94" s="44"/>
      <c r="G94" s="44"/>
      <c r="H94" s="362"/>
      <c r="I94" s="44"/>
      <c r="J94" s="49"/>
      <c r="K94" s="1"/>
      <c r="L94" s="396" t="s">
        <v>144</v>
      </c>
      <c r="M94" s="398"/>
      <c r="N94" s="79">
        <f>INT(N92*N93)</f>
        <v>0</v>
      </c>
      <c r="O94" s="79">
        <f>INT(O92*O93)</f>
        <v>0</v>
      </c>
      <c r="P94" s="79">
        <f>INT(P92*P93)</f>
        <v>0</v>
      </c>
      <c r="Q94" s="87"/>
    </row>
    <row r="95" spans="1:24" s="5" customFormat="1" x14ac:dyDescent="0.2">
      <c r="A95" s="47"/>
      <c r="E95" s="1"/>
      <c r="F95" s="44"/>
      <c r="G95" s="1"/>
      <c r="H95" s="1"/>
      <c r="I95" s="1"/>
      <c r="J95" s="1"/>
      <c r="K95" s="1"/>
      <c r="M95" s="44"/>
      <c r="Q95" s="87"/>
    </row>
    <row r="96" spans="1:24" s="5" customFormat="1" x14ac:dyDescent="0.2">
      <c r="A96" s="47"/>
      <c r="B96" s="399"/>
      <c r="C96" s="400"/>
      <c r="D96" s="6"/>
      <c r="E96" s="6"/>
      <c r="F96" s="115"/>
      <c r="G96" s="115"/>
      <c r="H96" s="115"/>
      <c r="I96" s="115"/>
      <c r="J96" s="1"/>
      <c r="M96" s="44"/>
      <c r="Q96" s="87"/>
      <c r="T96" s="100"/>
      <c r="U96" s="103"/>
      <c r="V96" s="104"/>
      <c r="W96" s="104"/>
      <c r="X96" s="100"/>
    </row>
    <row r="97" spans="1:27" s="5" customFormat="1" x14ac:dyDescent="0.2">
      <c r="A97" s="47"/>
      <c r="C97" s="16"/>
      <c r="E97" s="1"/>
      <c r="F97" s="44"/>
      <c r="G97" s="138"/>
      <c r="H97" s="1"/>
      <c r="I97" s="49"/>
      <c r="J97" s="1"/>
      <c r="L97" s="172" t="s">
        <v>144</v>
      </c>
      <c r="M97" s="173"/>
      <c r="N97" s="173">
        <f>N94+O94+P94</f>
        <v>0</v>
      </c>
      <c r="O97" t="s">
        <v>153</v>
      </c>
      <c r="Q97" s="87"/>
      <c r="T97" s="1"/>
      <c r="U97" s="110"/>
      <c r="V97" s="105"/>
      <c r="W97" s="105"/>
      <c r="X97" s="105"/>
      <c r="Y97" s="100"/>
    </row>
    <row r="98" spans="1:27" s="5" customFormat="1" x14ac:dyDescent="0.2">
      <c r="A98" s="47"/>
      <c r="B98" s="113"/>
      <c r="C98" s="88"/>
      <c r="E98" s="1"/>
      <c r="F98" s="44"/>
      <c r="G98" s="89"/>
      <c r="H98" s="1"/>
      <c r="I98" s="49"/>
      <c r="J98" s="1"/>
      <c r="L98" s="172" t="s">
        <v>80</v>
      </c>
      <c r="M98" s="174"/>
      <c r="N98" s="175">
        <f>INT(N97*M98)</f>
        <v>0</v>
      </c>
      <c r="O98" t="s">
        <v>188</v>
      </c>
      <c r="Q98" s="87"/>
      <c r="R98" s="359"/>
      <c r="T98" s="1"/>
      <c r="U98" s="100"/>
      <c r="V98" s="107"/>
      <c r="W98" s="104"/>
      <c r="X98" s="104"/>
      <c r="Y98" s="100"/>
    </row>
    <row r="99" spans="1:27" s="5" customFormat="1" x14ac:dyDescent="0.2">
      <c r="A99" s="47"/>
      <c r="B99" s="114"/>
      <c r="C99" s="88"/>
      <c r="D99" s="133"/>
      <c r="E99" s="1"/>
      <c r="F99" s="134"/>
      <c r="G99" s="1"/>
      <c r="H99" s="1"/>
      <c r="I99" s="49"/>
      <c r="J99" s="1"/>
      <c r="L99" s="172" t="s">
        <v>81</v>
      </c>
      <c r="M99" s="174"/>
      <c r="N99" s="175">
        <f>INT((SUM(N98+N97))*M99)</f>
        <v>0</v>
      </c>
      <c r="O99" t="s">
        <v>189</v>
      </c>
      <c r="Q99" s="87"/>
      <c r="T99" s="1"/>
      <c r="U99" s="42"/>
      <c r="V99" s="100"/>
      <c r="W99" s="100"/>
      <c r="X99" s="100"/>
      <c r="Y99" s="100"/>
    </row>
    <row r="100" spans="1:27" s="5" customFormat="1" x14ac:dyDescent="0.2">
      <c r="A100" s="47"/>
      <c r="D100"/>
      <c r="E100" s="139"/>
      <c r="F100" s="44"/>
      <c r="G100" s="1"/>
      <c r="H100" s="1"/>
      <c r="I100" s="49"/>
      <c r="J100" s="1"/>
      <c r="L100" s="172" t="s">
        <v>82</v>
      </c>
      <c r="M100" s="174"/>
      <c r="N100" s="175">
        <f>INT(SUM(N97:N99)*M100)</f>
        <v>0</v>
      </c>
      <c r="O100" t="s">
        <v>190</v>
      </c>
      <c r="Q100" s="87"/>
      <c r="T100" s="1"/>
      <c r="U100" s="100"/>
      <c r="V100" s="108"/>
      <c r="W100" s="108"/>
      <c r="X100" s="108"/>
      <c r="Y100" s="102"/>
    </row>
    <row r="101" spans="1:27" s="5" customFormat="1" ht="15" thickBot="1" x14ac:dyDescent="0.25">
      <c r="A101" s="47"/>
      <c r="D101"/>
      <c r="E101" s="1"/>
      <c r="F101" s="49"/>
      <c r="G101" s="44"/>
      <c r="H101" s="1"/>
      <c r="I101" s="49"/>
      <c r="J101" s="1"/>
      <c r="L101" s="172" t="s">
        <v>182</v>
      </c>
      <c r="M101" s="172"/>
      <c r="N101" s="173">
        <f>'当初積算 (見積もり)'!L92</f>
        <v>0</v>
      </c>
      <c r="O101" t="s">
        <v>154</v>
      </c>
      <c r="Q101" s="87"/>
      <c r="T101" s="1"/>
      <c r="U101" s="100"/>
      <c r="V101" s="108"/>
      <c r="W101" s="108"/>
      <c r="X101" s="108"/>
      <c r="Y101" s="12"/>
    </row>
    <row r="102" spans="1:27" s="5" customFormat="1" ht="15" thickBot="1" x14ac:dyDescent="0.25">
      <c r="A102" s="47"/>
      <c r="C102"/>
      <c r="D102" s="133"/>
      <c r="E102" s="140"/>
      <c r="F102" s="49"/>
      <c r="G102" s="131"/>
      <c r="H102" s="1"/>
      <c r="I102" s="49"/>
      <c r="J102" s="1"/>
      <c r="L102" s="172" t="s">
        <v>79</v>
      </c>
      <c r="M102" s="176" t="s">
        <v>156</v>
      </c>
      <c r="N102" s="177">
        <f>ROUNDDOWN(N97+N98+N99+N100+N101,-3)</f>
        <v>0</v>
      </c>
      <c r="O102" t="s">
        <v>155</v>
      </c>
      <c r="Q102" s="87"/>
      <c r="T102" s="1"/>
      <c r="U102" s="100"/>
      <c r="V102" s="100"/>
      <c r="W102" s="100"/>
      <c r="X102" s="100"/>
      <c r="Y102" s="100"/>
    </row>
    <row r="103" spans="1:27" s="5" customFormat="1" ht="15" thickBot="1" x14ac:dyDescent="0.25">
      <c r="A103" s="47"/>
      <c r="C103"/>
      <c r="E103" s="141"/>
      <c r="F103" s="320"/>
      <c r="G103" s="133"/>
      <c r="H103" s="1"/>
      <c r="I103" s="135"/>
      <c r="J103" s="134"/>
      <c r="L103" s="172" t="s">
        <v>133</v>
      </c>
      <c r="M103" s="178">
        <v>0.1</v>
      </c>
      <c r="N103" s="177">
        <f>N102*1.1</f>
        <v>0</v>
      </c>
      <c r="Q103" s="87"/>
      <c r="T103" s="1"/>
      <c r="U103" s="100"/>
      <c r="V103" s="100"/>
      <c r="W103" s="105"/>
      <c r="X103" s="100"/>
      <c r="Y103" s="100"/>
      <c r="Z103" s="100"/>
    </row>
    <row r="104" spans="1:27" s="5" customFormat="1" x14ac:dyDescent="0.2">
      <c r="A104" s="47"/>
      <c r="C104"/>
      <c r="D104" s="113"/>
      <c r="E104" s="113"/>
      <c r="F104" s="113"/>
      <c r="G104" s="113"/>
      <c r="H104" s="1"/>
      <c r="I104" s="49"/>
      <c r="J104" s="1"/>
      <c r="M104" s="44"/>
      <c r="Q104" s="87"/>
      <c r="T104" s="1"/>
      <c r="U104" s="100"/>
      <c r="V104" s="109"/>
      <c r="W104" s="108"/>
      <c r="X104" s="100"/>
      <c r="Y104" s="42"/>
      <c r="Z104" s="108"/>
    </row>
    <row r="105" spans="1:27" s="5" customFormat="1" x14ac:dyDescent="0.2">
      <c r="A105" s="47"/>
      <c r="C105"/>
      <c r="D105" s="113"/>
      <c r="E105" s="113"/>
      <c r="F105" s="113"/>
      <c r="G105" s="113"/>
      <c r="H105" s="1"/>
      <c r="I105" s="116"/>
      <c r="J105" s="1"/>
      <c r="M105" s="44"/>
      <c r="Q105" s="87"/>
      <c r="T105" s="1"/>
      <c r="U105" s="100"/>
      <c r="V105" s="100"/>
      <c r="W105" s="105"/>
      <c r="X105" s="100"/>
      <c r="Y105" s="42"/>
      <c r="Z105" s="108"/>
    </row>
    <row r="106" spans="1:27" s="5" customFormat="1" x14ac:dyDescent="0.2">
      <c r="A106" s="47"/>
      <c r="C106" s="44"/>
      <c r="E106" s="1"/>
      <c r="F106"/>
      <c r="G106" s="44"/>
      <c r="H106" s="44"/>
      <c r="I106" s="131"/>
      <c r="J106" s="44"/>
      <c r="M106" s="44"/>
      <c r="Q106" s="87"/>
      <c r="T106" s="1"/>
      <c r="U106" s="100"/>
      <c r="V106" s="109"/>
      <c r="W106" s="108"/>
      <c r="X106" s="100"/>
      <c r="Y106" s="42"/>
      <c r="Z106" s="108"/>
      <c r="AA106"/>
    </row>
    <row r="107" spans="1:27" s="5" customFormat="1" x14ac:dyDescent="0.2">
      <c r="A107" s="47"/>
      <c r="E107" s="1"/>
      <c r="F107"/>
      <c r="G107" s="1"/>
      <c r="H107" s="116"/>
      <c r="I107" s="132"/>
      <c r="J107" s="133"/>
      <c r="M107" s="44"/>
      <c r="Q107" s="87"/>
      <c r="T107" s="1"/>
      <c r="U107" s="100"/>
      <c r="V107" s="100"/>
      <c r="W107" s="105"/>
      <c r="X107" s="100"/>
      <c r="Y107" s="42"/>
      <c r="Z107" s="108"/>
    </row>
    <row r="108" spans="1:27" s="5" customFormat="1" x14ac:dyDescent="0.2">
      <c r="A108" s="47"/>
      <c r="E108" s="1"/>
      <c r="F108"/>
      <c r="G108" s="1"/>
      <c r="H108" s="116"/>
      <c r="I108" s="132"/>
      <c r="J108" s="133"/>
      <c r="L108" s="1"/>
      <c r="M108" s="44"/>
      <c r="N108" s="1"/>
      <c r="O108" s="1"/>
      <c r="P108" s="1"/>
      <c r="Q108" s="88"/>
      <c r="T108" s="1"/>
      <c r="U108" s="100"/>
      <c r="V108" s="109"/>
      <c r="W108" s="108"/>
      <c r="X108" s="100"/>
      <c r="Y108" s="42"/>
      <c r="Z108" s="108"/>
    </row>
    <row r="109" spans="1:27" s="5" customFormat="1" x14ac:dyDescent="0.2">
      <c r="A109" s="47"/>
      <c r="E109" s="1"/>
      <c r="F109" s="44"/>
      <c r="G109" s="1"/>
      <c r="H109" s="134"/>
      <c r="I109" s="135"/>
      <c r="J109" s="130"/>
      <c r="L109" s="1"/>
      <c r="M109" s="44"/>
      <c r="N109" s="1"/>
      <c r="O109" s="1"/>
      <c r="P109" s="1"/>
      <c r="Q109" s="88"/>
      <c r="T109" s="1"/>
      <c r="U109" s="100"/>
      <c r="V109" s="100"/>
      <c r="W109" s="105"/>
      <c r="X109" s="100"/>
      <c r="Y109" s="42"/>
      <c r="Z109" s="108"/>
    </row>
    <row r="110" spans="1:27" s="5" customFormat="1" x14ac:dyDescent="0.2">
      <c r="A110" s="47"/>
      <c r="E110" s="1"/>
      <c r="F110" s="44"/>
      <c r="G110" s="1"/>
      <c r="H110" s="1"/>
      <c r="I110" s="116"/>
      <c r="J110" s="1"/>
      <c r="L110" s="1"/>
      <c r="M110" s="44"/>
      <c r="N110" s="1"/>
      <c r="O110" s="1"/>
      <c r="P110" s="1"/>
      <c r="Q110" s="88"/>
      <c r="T110" s="1"/>
      <c r="U110" s="100"/>
      <c r="V110" s="100"/>
      <c r="W110" s="102"/>
      <c r="X110" s="100"/>
      <c r="Y110" s="42"/>
      <c r="Z110" s="108"/>
    </row>
    <row r="111" spans="1:27" s="5" customFormat="1" x14ac:dyDescent="0.2">
      <c r="A111" s="47"/>
      <c r="E111" s="1"/>
      <c r="F111" s="44"/>
      <c r="G111" s="1"/>
      <c r="H111" s="1"/>
      <c r="L111" s="1"/>
      <c r="M111" s="44"/>
      <c r="N111" s="1"/>
      <c r="O111" s="1"/>
      <c r="P111" s="1"/>
      <c r="Q111" s="88"/>
      <c r="T111" s="1"/>
      <c r="U111" s="100"/>
      <c r="V111" s="100"/>
      <c r="W111" s="105"/>
      <c r="X111" s="100"/>
      <c r="Y111" s="42"/>
      <c r="Z111" s="108"/>
    </row>
    <row r="112" spans="1:27" s="5" customFormat="1" x14ac:dyDescent="0.2">
      <c r="A112" s="47"/>
      <c r="E112" s="1"/>
      <c r="F112" s="44"/>
      <c r="G112" s="1"/>
      <c r="H112" s="1"/>
      <c r="I112" s="116"/>
      <c r="J112" s="1"/>
      <c r="L112" s="1"/>
      <c r="M112" s="44"/>
      <c r="N112" s="1"/>
      <c r="O112" s="1"/>
      <c r="P112" s="1"/>
      <c r="Q112" s="88"/>
      <c r="T112" s="1"/>
      <c r="U112" s="100"/>
      <c r="V112" s="100"/>
      <c r="W112" s="102"/>
      <c r="X112" s="100"/>
      <c r="Y112" s="42"/>
      <c r="Z112" s="43"/>
    </row>
    <row r="113" spans="1:26" s="5" customFormat="1" x14ac:dyDescent="0.2">
      <c r="A113" s="47"/>
      <c r="E113" s="1"/>
      <c r="F113" s="44"/>
      <c r="G113" s="1"/>
      <c r="H113" s="1"/>
      <c r="I113" s="116"/>
      <c r="J113" s="1"/>
      <c r="L113" s="1"/>
      <c r="M113" s="44"/>
      <c r="N113" s="1"/>
      <c r="O113" s="1"/>
      <c r="P113" s="1"/>
      <c r="Q113" s="88"/>
      <c r="T113" s="1"/>
      <c r="U113" s="100"/>
      <c r="V113" s="110"/>
      <c r="W113" s="111"/>
      <c r="X113" s="100"/>
      <c r="Y113" s="42"/>
      <c r="Z113" s="43"/>
    </row>
    <row r="114" spans="1:26" s="5" customFormat="1" x14ac:dyDescent="0.2">
      <c r="A114" s="47"/>
      <c r="E114" s="1"/>
      <c r="F114" s="44"/>
      <c r="G114" s="1"/>
      <c r="H114" s="1"/>
      <c r="I114" s="116"/>
      <c r="J114" s="1"/>
      <c r="L114" s="1"/>
      <c r="M114" s="44"/>
      <c r="N114" s="1"/>
      <c r="O114" s="1"/>
      <c r="P114" s="1"/>
      <c r="Q114" s="88"/>
      <c r="T114" s="44"/>
      <c r="U114" s="100"/>
      <c r="V114" s="100"/>
      <c r="W114" s="102"/>
      <c r="X114" s="1"/>
      <c r="Y114" s="1"/>
    </row>
    <row r="115" spans="1:26" x14ac:dyDescent="0.2">
      <c r="I115" s="116"/>
    </row>
    <row r="116" spans="1:26" x14ac:dyDescent="0.2">
      <c r="I116" s="116"/>
    </row>
    <row r="117" spans="1:26" x14ac:dyDescent="0.2">
      <c r="I117" s="116"/>
    </row>
    <row r="118" spans="1:26" x14ac:dyDescent="0.2">
      <c r="I118" s="116"/>
    </row>
    <row r="119" spans="1:26" x14ac:dyDescent="0.2">
      <c r="I119" s="116"/>
    </row>
    <row r="120" spans="1:26" x14ac:dyDescent="0.2">
      <c r="I120" s="116"/>
    </row>
    <row r="121" spans="1:26" x14ac:dyDescent="0.2">
      <c r="C121"/>
      <c r="I121" s="117"/>
    </row>
  </sheetData>
  <mergeCells count="83">
    <mergeCell ref="L92:M92"/>
    <mergeCell ref="L93:M93"/>
    <mergeCell ref="L94:M94"/>
    <mergeCell ref="B96:C96"/>
    <mergeCell ref="I83:I84"/>
    <mergeCell ref="J83:L83"/>
    <mergeCell ref="M83:M84"/>
    <mergeCell ref="B83:B84"/>
    <mergeCell ref="C83:C84"/>
    <mergeCell ref="B71:B72"/>
    <mergeCell ref="D71:D74"/>
    <mergeCell ref="N83:P83"/>
    <mergeCell ref="D85:D88"/>
    <mergeCell ref="L91:M91"/>
    <mergeCell ref="I77:I78"/>
    <mergeCell ref="J77:L77"/>
    <mergeCell ref="M77:M78"/>
    <mergeCell ref="N77:P77"/>
    <mergeCell ref="D79:D80"/>
    <mergeCell ref="F83:F84"/>
    <mergeCell ref="G83:G84"/>
    <mergeCell ref="H83:H84"/>
    <mergeCell ref="B77:B78"/>
    <mergeCell ref="C77:C78"/>
    <mergeCell ref="F77:F78"/>
    <mergeCell ref="G77:G78"/>
    <mergeCell ref="H77:H78"/>
    <mergeCell ref="H69:H70"/>
    <mergeCell ref="I69:I70"/>
    <mergeCell ref="J69:L69"/>
    <mergeCell ref="M69:M70"/>
    <mergeCell ref="N69:P69"/>
    <mergeCell ref="B69:B70"/>
    <mergeCell ref="C69:C70"/>
    <mergeCell ref="F69:F70"/>
    <mergeCell ref="G69:G70"/>
    <mergeCell ref="J53:L53"/>
    <mergeCell ref="M53:M54"/>
    <mergeCell ref="N53:P53"/>
    <mergeCell ref="D55:D66"/>
    <mergeCell ref="B53:B54"/>
    <mergeCell ref="C53:C54"/>
    <mergeCell ref="F53:F54"/>
    <mergeCell ref="G53:G54"/>
    <mergeCell ref="H53:H54"/>
    <mergeCell ref="I53:I54"/>
    <mergeCell ref="J42:L42"/>
    <mergeCell ref="M42:M43"/>
    <mergeCell ref="N42:P42"/>
    <mergeCell ref="B44:B45"/>
    <mergeCell ref="D44:D50"/>
    <mergeCell ref="B47:B48"/>
    <mergeCell ref="H42:H43"/>
    <mergeCell ref="B42:B43"/>
    <mergeCell ref="C42:C43"/>
    <mergeCell ref="F42:F43"/>
    <mergeCell ref="G42:G43"/>
    <mergeCell ref="I42:I43"/>
    <mergeCell ref="J25:L25"/>
    <mergeCell ref="M25:M26"/>
    <mergeCell ref="N25:P25"/>
    <mergeCell ref="D27:D39"/>
    <mergeCell ref="A28:A29"/>
    <mergeCell ref="B28:B29"/>
    <mergeCell ref="B30:B31"/>
    <mergeCell ref="A32:A33"/>
    <mergeCell ref="B32:B33"/>
    <mergeCell ref="J10:L10"/>
    <mergeCell ref="M10:M11"/>
    <mergeCell ref="N10:P10"/>
    <mergeCell ref="D12:D22"/>
    <mergeCell ref="B25:B26"/>
    <mergeCell ref="C25:C26"/>
    <mergeCell ref="F25:F26"/>
    <mergeCell ref="G25:G26"/>
    <mergeCell ref="H25:H26"/>
    <mergeCell ref="I25:I26"/>
    <mergeCell ref="B10:B11"/>
    <mergeCell ref="C10:C11"/>
    <mergeCell ref="F10:F11"/>
    <mergeCell ref="G10:G11"/>
    <mergeCell ref="H10:H11"/>
    <mergeCell ref="I10:I11"/>
  </mergeCells>
  <phoneticPr fontId="2"/>
  <pageMargins left="0.7" right="0.7" top="0.75" bottom="0.75" header="0.3" footer="0.3"/>
  <pageSetup paperSize="8" scale="6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S122"/>
  <sheetViews>
    <sheetView view="pageBreakPreview" zoomScaleNormal="100" zoomScaleSheetLayoutView="100" workbookViewId="0">
      <selection activeCell="G6" sqref="G6"/>
    </sheetView>
  </sheetViews>
  <sheetFormatPr defaultColWidth="9" defaultRowHeight="14.4" x14ac:dyDescent="0.2"/>
  <cols>
    <col min="1" max="1" width="5.21875" style="47" customWidth="1"/>
    <col min="2" max="2" width="37.109375" style="5" customWidth="1"/>
    <col min="3" max="3" width="32.88671875" style="16" customWidth="1"/>
    <col min="4" max="4" width="37.33203125" style="16" hidden="1" customWidth="1"/>
    <col min="5" max="5" width="9" style="17" hidden="1" customWidth="1"/>
    <col min="6" max="6" width="2" style="15" hidden="1" customWidth="1"/>
    <col min="7" max="7" width="10.33203125" style="44" customWidth="1"/>
    <col min="8" max="9" width="0" style="15" hidden="1" customWidth="1"/>
    <col min="10" max="11" width="10.33203125" style="15" customWidth="1"/>
    <col min="12" max="12" width="10.33203125" style="1" customWidth="1"/>
    <col min="13" max="13" width="10.33203125" style="44" customWidth="1"/>
    <col min="14" max="14" width="10.33203125" style="16" customWidth="1"/>
    <col min="15" max="15" width="9" style="88"/>
    <col min="16" max="16" width="9" style="16"/>
    <col min="17" max="17" width="15.33203125" style="16" bestFit="1" customWidth="1"/>
    <col min="18" max="16384" width="9" style="16"/>
  </cols>
  <sheetData>
    <row r="1" spans="1:19" ht="19.2" x14ac:dyDescent="0.25">
      <c r="B1" s="3" t="s">
        <v>183</v>
      </c>
      <c r="C1" s="3"/>
      <c r="D1" s="3"/>
      <c r="E1" s="4"/>
    </row>
    <row r="2" spans="1:19" s="5" customFormat="1" ht="13.5" customHeight="1" x14ac:dyDescent="0.2">
      <c r="A2" s="47"/>
      <c r="B2"/>
      <c r="E2" s="6"/>
      <c r="F2" s="1"/>
      <c r="G2" s="44"/>
      <c r="H2" s="1"/>
      <c r="I2" s="1"/>
      <c r="J2" s="1"/>
      <c r="K2" s="1"/>
      <c r="L2" s="1"/>
      <c r="M2" s="44"/>
      <c r="O2" s="87"/>
    </row>
    <row r="3" spans="1:19" ht="13.5" customHeight="1" thickBot="1" x14ac:dyDescent="0.25">
      <c r="B3" s="5" t="s">
        <v>0</v>
      </c>
    </row>
    <row r="4" spans="1:19" ht="14.25" customHeight="1" x14ac:dyDescent="0.2">
      <c r="B4" s="374" t="s">
        <v>1</v>
      </c>
      <c r="C4" s="375" t="s">
        <v>3</v>
      </c>
      <c r="D4" s="163"/>
      <c r="E4" s="164"/>
      <c r="F4" s="165"/>
      <c r="G4" s="369" t="s">
        <v>147</v>
      </c>
      <c r="H4" s="257"/>
      <c r="I4" s="258"/>
      <c r="J4" s="375" t="s">
        <v>50</v>
      </c>
      <c r="K4" s="377" t="s">
        <v>96</v>
      </c>
      <c r="L4" s="401" t="s">
        <v>140</v>
      </c>
      <c r="M4" s="368" t="s">
        <v>152</v>
      </c>
      <c r="N4" s="403" t="s">
        <v>142</v>
      </c>
    </row>
    <row r="5" spans="1:19" x14ac:dyDescent="0.2">
      <c r="B5" s="374"/>
      <c r="C5" s="375"/>
      <c r="D5" s="164" t="s">
        <v>40</v>
      </c>
      <c r="E5" s="164" t="s">
        <v>38</v>
      </c>
      <c r="F5" s="166" t="s">
        <v>87</v>
      </c>
      <c r="G5" s="369"/>
      <c r="H5" s="259" t="s">
        <v>83</v>
      </c>
      <c r="I5" s="164" t="s">
        <v>49</v>
      </c>
      <c r="J5" s="375"/>
      <c r="K5" s="378"/>
      <c r="L5" s="402"/>
      <c r="M5" s="369"/>
      <c r="N5" s="403"/>
    </row>
    <row r="6" spans="1:19" x14ac:dyDescent="0.2">
      <c r="B6" s="32" t="s">
        <v>2</v>
      </c>
      <c r="C6" s="18" t="s">
        <v>4</v>
      </c>
      <c r="D6" s="371" t="s">
        <v>41</v>
      </c>
      <c r="E6" s="19" t="s">
        <v>66</v>
      </c>
      <c r="F6" s="54" t="s">
        <v>66</v>
      </c>
      <c r="G6" s="289" t="str">
        <f>'当初積算 (歩掛り)'!F12</f>
        <v>1/D</v>
      </c>
      <c r="H6" s="62">
        <v>1</v>
      </c>
      <c r="I6" s="20" t="s">
        <v>67</v>
      </c>
      <c r="J6" s="22" t="s">
        <v>84</v>
      </c>
      <c r="K6" s="247"/>
      <c r="L6" s="93"/>
      <c r="M6" s="306">
        <f>IFERROR(VLOOKUP(G6,$R$7:$S$15,2,FALSE),0)</f>
        <v>242</v>
      </c>
      <c r="N6" s="124"/>
      <c r="P6" s="88"/>
      <c r="Q6" s="115" t="s">
        <v>191</v>
      </c>
      <c r="R6" s="17"/>
      <c r="S6" s="115"/>
    </row>
    <row r="7" spans="1:19" ht="26.4" x14ac:dyDescent="0.2">
      <c r="A7" s="48"/>
      <c r="B7" s="33" t="s">
        <v>88</v>
      </c>
      <c r="C7" s="21" t="s">
        <v>4</v>
      </c>
      <c r="D7" s="372"/>
      <c r="E7" s="22" t="s">
        <v>68</v>
      </c>
      <c r="F7" s="55" t="s">
        <v>36</v>
      </c>
      <c r="G7" s="290" t="str">
        <f>'当初積算 (歩掛り)'!F13</f>
        <v>3/W</v>
      </c>
      <c r="H7" s="63">
        <v>1</v>
      </c>
      <c r="I7" s="22" t="s">
        <v>57</v>
      </c>
      <c r="J7" s="22" t="s">
        <v>84</v>
      </c>
      <c r="K7" s="45"/>
      <c r="L7" s="94"/>
      <c r="M7" s="307">
        <f>IFERROR(VLOOKUP(G7,$R$7:$S$15,2,FALSE),0)</f>
        <v>0</v>
      </c>
      <c r="N7" s="125"/>
      <c r="P7" s="88"/>
      <c r="Q7" s="115" t="s">
        <v>163</v>
      </c>
      <c r="R7" s="115"/>
      <c r="S7" s="17">
        <v>365</v>
      </c>
    </row>
    <row r="8" spans="1:19" x14ac:dyDescent="0.2">
      <c r="B8" s="7" t="s">
        <v>89</v>
      </c>
      <c r="C8" s="23" t="s">
        <v>59</v>
      </c>
      <c r="D8" s="372"/>
      <c r="E8" s="22"/>
      <c r="F8" s="56" t="s">
        <v>126</v>
      </c>
      <c r="G8" s="291" t="str">
        <f>'当初積算 (歩掛り)'!F14</f>
        <v>2/W</v>
      </c>
      <c r="H8" s="64">
        <v>2</v>
      </c>
      <c r="I8" s="2" t="s">
        <v>57</v>
      </c>
      <c r="J8" s="22" t="s">
        <v>84</v>
      </c>
      <c r="K8" s="248"/>
      <c r="L8" s="95"/>
      <c r="M8" s="307">
        <f t="shared" ref="M8:M15" si="0">IFERROR(VLOOKUP(G8,$R$7:$S$15,2,FALSE),0)</f>
        <v>100</v>
      </c>
      <c r="N8" s="125"/>
      <c r="P8" s="88"/>
      <c r="Q8" s="115" t="s">
        <v>170</v>
      </c>
      <c r="R8" s="115" t="s">
        <v>192</v>
      </c>
      <c r="S8" s="17">
        <v>242</v>
      </c>
    </row>
    <row r="9" spans="1:19" ht="26.4" x14ac:dyDescent="0.2">
      <c r="A9" s="48"/>
      <c r="B9" s="50" t="s">
        <v>184</v>
      </c>
      <c r="C9" s="21" t="s">
        <v>4</v>
      </c>
      <c r="D9" s="372"/>
      <c r="E9" s="22"/>
      <c r="F9" s="55" t="s">
        <v>127</v>
      </c>
      <c r="G9" s="290" t="str">
        <f>'当初積算 (歩掛り)'!F15</f>
        <v>2/W</v>
      </c>
      <c r="H9" s="65">
        <v>2</v>
      </c>
      <c r="I9" s="22" t="s">
        <v>57</v>
      </c>
      <c r="J9" s="22" t="s">
        <v>84</v>
      </c>
      <c r="K9" s="45"/>
      <c r="L9" s="94"/>
      <c r="M9" s="307">
        <f t="shared" si="0"/>
        <v>100</v>
      </c>
      <c r="N9" s="125"/>
      <c r="P9" s="88"/>
      <c r="Q9" s="115" t="s">
        <v>169</v>
      </c>
      <c r="R9" s="115" t="s">
        <v>193</v>
      </c>
      <c r="S9" s="17">
        <v>484</v>
      </c>
    </row>
    <row r="10" spans="1:19" x14ac:dyDescent="0.2">
      <c r="B10" s="51" t="s">
        <v>89</v>
      </c>
      <c r="C10" s="23" t="s">
        <v>59</v>
      </c>
      <c r="D10" s="372"/>
      <c r="E10" s="22"/>
      <c r="F10" s="56" t="s">
        <v>127</v>
      </c>
      <c r="G10" s="292" t="str">
        <f>'当初積算 (歩掛り)'!F16</f>
        <v>2/W</v>
      </c>
      <c r="H10" s="66">
        <v>2</v>
      </c>
      <c r="I10" s="2" t="s">
        <v>57</v>
      </c>
      <c r="J10" s="22" t="s">
        <v>84</v>
      </c>
      <c r="K10" s="248"/>
      <c r="L10" s="95"/>
      <c r="M10" s="307">
        <f t="shared" si="0"/>
        <v>100</v>
      </c>
      <c r="N10" s="125"/>
      <c r="P10" s="88"/>
      <c r="Q10" s="115" t="s">
        <v>171</v>
      </c>
      <c r="R10" s="115" t="s">
        <v>194</v>
      </c>
      <c r="S10" s="17">
        <v>100</v>
      </c>
    </row>
    <row r="11" spans="1:19" ht="26.4" x14ac:dyDescent="0.2">
      <c r="A11" s="86"/>
      <c r="B11" s="33" t="s">
        <v>90</v>
      </c>
      <c r="C11" s="21" t="s">
        <v>4</v>
      </c>
      <c r="D11" s="372"/>
      <c r="E11" s="22" t="s">
        <v>36</v>
      </c>
      <c r="F11" s="55" t="s">
        <v>36</v>
      </c>
      <c r="G11" s="290" t="str">
        <f>'当初積算 (歩掛り)'!F17</f>
        <v>3/W</v>
      </c>
      <c r="H11" s="63">
        <v>1</v>
      </c>
      <c r="I11" s="22" t="s">
        <v>67</v>
      </c>
      <c r="J11" s="22" t="s">
        <v>84</v>
      </c>
      <c r="K11" s="45"/>
      <c r="L11" s="94"/>
      <c r="M11" s="307">
        <f t="shared" si="0"/>
        <v>0</v>
      </c>
      <c r="N11" s="125"/>
      <c r="Q11" s="115" t="s">
        <v>187</v>
      </c>
      <c r="R11" s="17" t="s">
        <v>195</v>
      </c>
      <c r="S11" s="115">
        <v>142</v>
      </c>
    </row>
    <row r="12" spans="1:19" ht="26.4" x14ac:dyDescent="0.2">
      <c r="A12" s="48"/>
      <c r="B12" s="33" t="s">
        <v>91</v>
      </c>
      <c r="C12" s="21" t="s">
        <v>128</v>
      </c>
      <c r="D12" s="372"/>
      <c r="E12" s="22" t="s">
        <v>66</v>
      </c>
      <c r="F12" s="55" t="s">
        <v>66</v>
      </c>
      <c r="G12" s="290" t="str">
        <f>'当初積算 (歩掛り)'!F18</f>
        <v>2/D</v>
      </c>
      <c r="H12" s="67">
        <v>1</v>
      </c>
      <c r="I12" s="22" t="s">
        <v>67</v>
      </c>
      <c r="J12" s="22" t="s">
        <v>84</v>
      </c>
      <c r="K12" s="45"/>
      <c r="L12" s="94"/>
      <c r="M12" s="307">
        <f t="shared" si="0"/>
        <v>484</v>
      </c>
      <c r="N12" s="125"/>
      <c r="Q12" s="115" t="s">
        <v>172</v>
      </c>
      <c r="R12" s="115"/>
      <c r="S12" s="17">
        <v>123</v>
      </c>
    </row>
    <row r="13" spans="1:19" ht="26.4" x14ac:dyDescent="0.2">
      <c r="A13" s="48"/>
      <c r="B13" s="33" t="s">
        <v>92</v>
      </c>
      <c r="C13" s="21" t="s">
        <v>128</v>
      </c>
      <c r="D13" s="372"/>
      <c r="E13" s="22" t="s">
        <v>36</v>
      </c>
      <c r="F13" s="55" t="s">
        <v>36</v>
      </c>
      <c r="G13" s="290" t="str">
        <f>'当初積算 (歩掛り)'!F19</f>
        <v>2/W</v>
      </c>
      <c r="H13" s="63">
        <v>1</v>
      </c>
      <c r="I13" s="22" t="s">
        <v>67</v>
      </c>
      <c r="J13" s="22" t="s">
        <v>84</v>
      </c>
      <c r="K13" s="45"/>
      <c r="L13" s="94"/>
      <c r="M13" s="307">
        <f t="shared" si="0"/>
        <v>100</v>
      </c>
      <c r="N13" s="118"/>
      <c r="Q13" s="115" t="s">
        <v>166</v>
      </c>
      <c r="R13" s="115" t="s">
        <v>178</v>
      </c>
      <c r="S13" s="17">
        <v>1</v>
      </c>
    </row>
    <row r="14" spans="1:19" ht="26.4" x14ac:dyDescent="0.2">
      <c r="B14" s="33" t="s">
        <v>93</v>
      </c>
      <c r="C14" s="21" t="s">
        <v>4</v>
      </c>
      <c r="D14" s="372"/>
      <c r="E14" s="22" t="s">
        <v>36</v>
      </c>
      <c r="F14" s="55" t="s">
        <v>36</v>
      </c>
      <c r="G14" s="290" t="str">
        <f>'当初積算 (歩掛り)'!F20</f>
        <v>1/D</v>
      </c>
      <c r="H14" s="63">
        <v>1</v>
      </c>
      <c r="I14" s="22" t="s">
        <v>67</v>
      </c>
      <c r="J14" s="22" t="s">
        <v>94</v>
      </c>
      <c r="K14" s="45"/>
      <c r="L14" s="94"/>
      <c r="M14" s="307">
        <f t="shared" si="0"/>
        <v>242</v>
      </c>
      <c r="N14" s="118"/>
      <c r="Q14" s="115" t="s">
        <v>167</v>
      </c>
      <c r="R14" s="115" t="s">
        <v>196</v>
      </c>
      <c r="S14" s="17">
        <v>2</v>
      </c>
    </row>
    <row r="15" spans="1:19" ht="26.4" x14ac:dyDescent="0.2">
      <c r="A15" s="48"/>
      <c r="B15" s="33" t="s">
        <v>95</v>
      </c>
      <c r="C15" s="21" t="s">
        <v>4</v>
      </c>
      <c r="D15" s="372"/>
      <c r="E15" s="22" t="s">
        <v>36</v>
      </c>
      <c r="F15" s="55" t="s">
        <v>36</v>
      </c>
      <c r="G15" s="290" t="str">
        <f>'当初積算 (歩掛り)'!F21</f>
        <v>1/D</v>
      </c>
      <c r="H15" s="63">
        <v>1</v>
      </c>
      <c r="I15" s="22" t="s">
        <v>67</v>
      </c>
      <c r="J15" s="22" t="s">
        <v>84</v>
      </c>
      <c r="K15" s="45"/>
      <c r="L15" s="94"/>
      <c r="M15" s="307">
        <f t="shared" si="0"/>
        <v>242</v>
      </c>
      <c r="N15" s="118"/>
      <c r="Q15" s="17" t="s">
        <v>168</v>
      </c>
      <c r="R15" s="17" t="s">
        <v>197</v>
      </c>
      <c r="S15" s="17">
        <v>12</v>
      </c>
    </row>
    <row r="16" spans="1:19" ht="15" thickBot="1" x14ac:dyDescent="0.25">
      <c r="B16" s="152" t="s">
        <v>5</v>
      </c>
      <c r="C16" s="153" t="s">
        <v>97</v>
      </c>
      <c r="D16" s="373"/>
      <c r="E16" s="24" t="s">
        <v>36</v>
      </c>
      <c r="F16" s="57" t="s">
        <v>68</v>
      </c>
      <c r="G16" s="293"/>
      <c r="H16" s="68">
        <v>1</v>
      </c>
      <c r="I16" s="25" t="s">
        <v>67</v>
      </c>
      <c r="J16" s="156" t="s">
        <v>60</v>
      </c>
      <c r="K16" s="157"/>
      <c r="L16" s="158"/>
      <c r="M16" s="309">
        <f>IFERROR(VLOOKUP(G16,$R$7:$S$15,2,FALSE),0)</f>
        <v>0</v>
      </c>
      <c r="N16" s="256"/>
      <c r="O16" s="143" t="s">
        <v>176</v>
      </c>
    </row>
    <row r="18" spans="1:15" ht="15" thickBot="1" x14ac:dyDescent="0.25">
      <c r="B18" s="5" t="s">
        <v>6</v>
      </c>
    </row>
    <row r="19" spans="1:15" ht="14.25" customHeight="1" x14ac:dyDescent="0.2">
      <c r="B19" s="374" t="s">
        <v>1</v>
      </c>
      <c r="C19" s="375" t="s">
        <v>3</v>
      </c>
      <c r="D19" s="163"/>
      <c r="E19" s="164"/>
      <c r="F19" s="165"/>
      <c r="G19" s="369" t="s">
        <v>147</v>
      </c>
      <c r="H19" s="257"/>
      <c r="I19" s="258"/>
      <c r="J19" s="375" t="s">
        <v>50</v>
      </c>
      <c r="K19" s="377" t="s">
        <v>96</v>
      </c>
      <c r="L19" s="401" t="s">
        <v>140</v>
      </c>
      <c r="M19" s="368" t="s">
        <v>146</v>
      </c>
      <c r="N19" s="403" t="s">
        <v>142</v>
      </c>
    </row>
    <row r="20" spans="1:15" x14ac:dyDescent="0.2">
      <c r="B20" s="374"/>
      <c r="C20" s="375"/>
      <c r="D20" s="164" t="s">
        <v>40</v>
      </c>
      <c r="E20" s="164" t="s">
        <v>38</v>
      </c>
      <c r="F20" s="166" t="s">
        <v>87</v>
      </c>
      <c r="G20" s="369"/>
      <c r="H20" s="259" t="s">
        <v>83</v>
      </c>
      <c r="I20" s="164" t="s">
        <v>49</v>
      </c>
      <c r="J20" s="375"/>
      <c r="K20" s="378"/>
      <c r="L20" s="402"/>
      <c r="M20" s="369"/>
      <c r="N20" s="403"/>
    </row>
    <row r="21" spans="1:15" ht="26.4" x14ac:dyDescent="0.2">
      <c r="A21" s="48"/>
      <c r="B21" s="35" t="s">
        <v>2</v>
      </c>
      <c r="C21" s="26" t="s">
        <v>129</v>
      </c>
      <c r="D21" s="371" t="s">
        <v>47</v>
      </c>
      <c r="E21" s="19" t="s">
        <v>36</v>
      </c>
      <c r="F21" s="69" t="s">
        <v>36</v>
      </c>
      <c r="G21" s="294" t="str">
        <f>'当初積算 (歩掛り)'!F27</f>
        <v>3/W</v>
      </c>
      <c r="H21" s="75">
        <v>1</v>
      </c>
      <c r="I21" s="19" t="s">
        <v>67</v>
      </c>
      <c r="J21" s="19" t="s">
        <v>85</v>
      </c>
      <c r="K21" s="46"/>
      <c r="L21" s="96"/>
      <c r="M21" s="310">
        <f>IFERROR(VLOOKUP(G21,$R$7:$S$15,2,FALSE),0)</f>
        <v>0</v>
      </c>
      <c r="N21" s="119"/>
    </row>
    <row r="22" spans="1:15" ht="13.2" x14ac:dyDescent="0.2">
      <c r="A22" s="380"/>
      <c r="B22" s="384" t="s">
        <v>7</v>
      </c>
      <c r="C22" s="85" t="s">
        <v>62</v>
      </c>
      <c r="D22" s="372"/>
      <c r="E22" s="22" t="s">
        <v>36</v>
      </c>
      <c r="F22" s="55" t="s">
        <v>39</v>
      </c>
      <c r="G22" s="290"/>
      <c r="H22" s="63">
        <v>1</v>
      </c>
      <c r="I22" s="22" t="s">
        <v>57</v>
      </c>
      <c r="J22" s="22" t="s">
        <v>84</v>
      </c>
      <c r="K22" s="45"/>
      <c r="L22" s="94"/>
      <c r="M22" s="307">
        <f>IFERROR(VLOOKUP(G22,$R$7:$S$15,2,FALSE),0)</f>
        <v>0</v>
      </c>
      <c r="N22" s="120"/>
    </row>
    <row r="23" spans="1:15" ht="13.2" x14ac:dyDescent="0.2">
      <c r="A23" s="381"/>
      <c r="B23" s="385"/>
      <c r="C23" s="85" t="s">
        <v>98</v>
      </c>
      <c r="D23" s="372"/>
      <c r="E23" s="22"/>
      <c r="F23" s="55" t="s">
        <v>39</v>
      </c>
      <c r="G23" s="290" t="str">
        <f>'当初積算 (歩掛り)'!F29</f>
        <v>2/W</v>
      </c>
      <c r="H23" s="63">
        <v>1</v>
      </c>
      <c r="I23" s="22" t="s">
        <v>57</v>
      </c>
      <c r="J23" s="27" t="s">
        <v>99</v>
      </c>
      <c r="K23" s="45"/>
      <c r="L23" s="94"/>
      <c r="M23" s="307">
        <f t="shared" ref="M23:M31" si="1">IFERROR(VLOOKUP(G23,$R$7:$S$15,2,FALSE),0)</f>
        <v>100</v>
      </c>
      <c r="N23" s="120"/>
    </row>
    <row r="24" spans="1:15" x14ac:dyDescent="0.2">
      <c r="B24" s="384" t="s">
        <v>8</v>
      </c>
      <c r="C24" s="85" t="s">
        <v>62</v>
      </c>
      <c r="D24" s="372"/>
      <c r="E24" s="22" t="s">
        <v>36</v>
      </c>
      <c r="F24" s="55" t="s">
        <v>39</v>
      </c>
      <c r="G24" s="290" t="str">
        <f>'当初積算 (歩掛り)'!F30</f>
        <v>1/M</v>
      </c>
      <c r="H24" s="63">
        <v>1</v>
      </c>
      <c r="I24" s="22" t="s">
        <v>57</v>
      </c>
      <c r="J24" s="22" t="s">
        <v>84</v>
      </c>
      <c r="K24" s="45"/>
      <c r="L24" s="94"/>
      <c r="M24" s="307">
        <f t="shared" si="1"/>
        <v>12</v>
      </c>
      <c r="N24" s="120"/>
    </row>
    <row r="25" spans="1:15" x14ac:dyDescent="0.2">
      <c r="B25" s="385"/>
      <c r="C25" s="85" t="s">
        <v>98</v>
      </c>
      <c r="D25" s="372"/>
      <c r="E25" s="22" t="s">
        <v>36</v>
      </c>
      <c r="F25" s="55" t="s">
        <v>39</v>
      </c>
      <c r="G25" s="290" t="str">
        <f>'当初積算 (歩掛り)'!F31</f>
        <v>2/W</v>
      </c>
      <c r="H25" s="65">
        <v>2</v>
      </c>
      <c r="I25" s="22" t="s">
        <v>57</v>
      </c>
      <c r="J25" s="27" t="s">
        <v>99</v>
      </c>
      <c r="K25" s="45"/>
      <c r="L25" s="94"/>
      <c r="M25" s="307">
        <f t="shared" si="1"/>
        <v>100</v>
      </c>
      <c r="N25" s="120"/>
    </row>
    <row r="26" spans="1:15" ht="13.2" x14ac:dyDescent="0.2">
      <c r="A26" s="386"/>
      <c r="B26" s="384" t="s">
        <v>22</v>
      </c>
      <c r="C26" s="21" t="s">
        <v>62</v>
      </c>
      <c r="D26" s="372"/>
      <c r="E26" s="22" t="s">
        <v>36</v>
      </c>
      <c r="F26" s="55" t="s">
        <v>39</v>
      </c>
      <c r="G26" s="290" t="str">
        <f>'当初積算 (歩掛り)'!F32</f>
        <v>1/D</v>
      </c>
      <c r="H26" s="65">
        <v>0</v>
      </c>
      <c r="I26" s="22" t="s">
        <v>57</v>
      </c>
      <c r="J26" s="22" t="s">
        <v>84</v>
      </c>
      <c r="K26" s="45"/>
      <c r="L26" s="94"/>
      <c r="M26" s="307">
        <f t="shared" si="1"/>
        <v>242</v>
      </c>
      <c r="N26" s="120"/>
    </row>
    <row r="27" spans="1:15" ht="13.2" x14ac:dyDescent="0.2">
      <c r="A27" s="381"/>
      <c r="B27" s="385"/>
      <c r="C27" s="21" t="s">
        <v>63</v>
      </c>
      <c r="D27" s="372"/>
      <c r="E27" s="22"/>
      <c r="F27" s="55" t="s">
        <v>39</v>
      </c>
      <c r="G27" s="290"/>
      <c r="H27" s="63">
        <v>1</v>
      </c>
      <c r="I27" s="22" t="s">
        <v>57</v>
      </c>
      <c r="J27" s="22" t="s">
        <v>84</v>
      </c>
      <c r="K27" s="150"/>
      <c r="L27" s="94"/>
      <c r="M27" s="307">
        <f t="shared" si="1"/>
        <v>0</v>
      </c>
      <c r="N27" s="120"/>
    </row>
    <row r="28" spans="1:15" ht="52.8" x14ac:dyDescent="0.2">
      <c r="A28" s="48"/>
      <c r="B28" s="34" t="s">
        <v>37</v>
      </c>
      <c r="C28" s="28" t="s">
        <v>100</v>
      </c>
      <c r="D28" s="372"/>
      <c r="E28" s="22" t="s">
        <v>130</v>
      </c>
      <c r="F28" s="55" t="s">
        <v>130</v>
      </c>
      <c r="G28" s="290" t="str">
        <f>'当初積算 (歩掛り)'!F34</f>
        <v>2/D</v>
      </c>
      <c r="H28" s="67">
        <v>1</v>
      </c>
      <c r="I28" s="22" t="s">
        <v>57</v>
      </c>
      <c r="J28" s="22" t="s">
        <v>84</v>
      </c>
      <c r="K28" s="45"/>
      <c r="L28" s="94"/>
      <c r="M28" s="307">
        <f t="shared" si="1"/>
        <v>484</v>
      </c>
      <c r="N28" s="126"/>
    </row>
    <row r="29" spans="1:15" x14ac:dyDescent="0.2">
      <c r="A29" s="48"/>
      <c r="B29" s="34" t="s">
        <v>9</v>
      </c>
      <c r="C29" s="28" t="s">
        <v>101</v>
      </c>
      <c r="D29" s="372"/>
      <c r="E29" s="22" t="s">
        <v>36</v>
      </c>
      <c r="F29" s="55" t="s">
        <v>39</v>
      </c>
      <c r="G29" s="290" t="str">
        <f>'当初積算 (歩掛り)'!F35</f>
        <v>2/W</v>
      </c>
      <c r="H29" s="63">
        <v>1</v>
      </c>
      <c r="I29" s="22" t="s">
        <v>57</v>
      </c>
      <c r="J29" s="22" t="s">
        <v>84</v>
      </c>
      <c r="K29" s="45"/>
      <c r="L29" s="97"/>
      <c r="M29" s="307">
        <f t="shared" si="1"/>
        <v>100</v>
      </c>
      <c r="N29" s="120"/>
    </row>
    <row r="30" spans="1:15" x14ac:dyDescent="0.2">
      <c r="B30" s="34" t="s">
        <v>70</v>
      </c>
      <c r="C30" s="28" t="s">
        <v>102</v>
      </c>
      <c r="D30" s="372"/>
      <c r="E30" s="22" t="s">
        <v>36</v>
      </c>
      <c r="F30" s="55" t="s">
        <v>39</v>
      </c>
      <c r="G30" s="290" t="str">
        <f>'当初積算 (歩掛り)'!F36</f>
        <v>2/W</v>
      </c>
      <c r="H30" s="63">
        <v>1</v>
      </c>
      <c r="I30" s="22" t="s">
        <v>57</v>
      </c>
      <c r="J30" s="22" t="s">
        <v>61</v>
      </c>
      <c r="K30" s="45"/>
      <c r="L30" s="94"/>
      <c r="M30" s="307">
        <f t="shared" si="1"/>
        <v>100</v>
      </c>
      <c r="N30" s="120"/>
    </row>
    <row r="31" spans="1:15" ht="13.5" customHeight="1" x14ac:dyDescent="0.2">
      <c r="A31" s="149"/>
      <c r="B31" s="148" t="s">
        <v>10</v>
      </c>
      <c r="C31" s="21" t="s">
        <v>63</v>
      </c>
      <c r="D31" s="372"/>
      <c r="E31" s="22" t="s">
        <v>36</v>
      </c>
      <c r="F31" s="55" t="s">
        <v>39</v>
      </c>
      <c r="G31" s="290" t="str">
        <f>'当初積算 (歩掛り)'!F37</f>
        <v>2/W</v>
      </c>
      <c r="H31" s="63">
        <v>1</v>
      </c>
      <c r="I31" s="22" t="s">
        <v>57</v>
      </c>
      <c r="J31" s="22" t="s">
        <v>84</v>
      </c>
      <c r="K31" s="45"/>
      <c r="L31" s="94"/>
      <c r="M31" s="307">
        <f t="shared" si="1"/>
        <v>100</v>
      </c>
      <c r="N31" s="120"/>
    </row>
    <row r="32" spans="1:15" x14ac:dyDescent="0.2">
      <c r="B32" s="252" t="s">
        <v>11</v>
      </c>
      <c r="C32" s="253" t="s">
        <v>12</v>
      </c>
      <c r="D32" s="372"/>
      <c r="E32" s="22"/>
      <c r="F32" s="70"/>
      <c r="G32" s="295" t="s">
        <v>151</v>
      </c>
      <c r="H32" s="266"/>
      <c r="I32" s="212"/>
      <c r="J32" s="212"/>
      <c r="K32" s="215"/>
      <c r="L32" s="216"/>
      <c r="M32" s="311">
        <f>IFERROR(VLOOKUP(G32,$R$7:$S$15,2,FALSE),0)</f>
        <v>0</v>
      </c>
      <c r="N32" s="267"/>
      <c r="O32" s="143" t="s">
        <v>176</v>
      </c>
    </row>
    <row r="33" spans="2:15" ht="15" thickBot="1" x14ac:dyDescent="0.25">
      <c r="B33" s="179" t="s">
        <v>14</v>
      </c>
      <c r="C33" s="180" t="s">
        <v>13</v>
      </c>
      <c r="D33" s="373"/>
      <c r="E33" s="24" t="s">
        <v>36</v>
      </c>
      <c r="F33" s="71" t="s">
        <v>68</v>
      </c>
      <c r="G33" s="296"/>
      <c r="H33" s="260"/>
      <c r="I33" s="154" t="s">
        <v>67</v>
      </c>
      <c r="J33" s="154" t="s">
        <v>60</v>
      </c>
      <c r="K33" s="157"/>
      <c r="L33" s="182"/>
      <c r="M33" s="312">
        <f>IFERROR(VLOOKUP(G33,$R$7:$S$15,2,FALSE),0)</f>
        <v>0</v>
      </c>
      <c r="N33" s="256"/>
      <c r="O33" s="143" t="s">
        <v>176</v>
      </c>
    </row>
    <row r="34" spans="2:15" x14ac:dyDescent="0.2">
      <c r="B34" s="87"/>
      <c r="C34" s="88"/>
      <c r="D34" s="30"/>
      <c r="F34" s="17"/>
      <c r="G34" s="115"/>
      <c r="H34" s="17"/>
      <c r="I34" s="17"/>
      <c r="J34" s="17"/>
      <c r="K34" s="90"/>
      <c r="L34" s="91"/>
      <c r="M34" s="313"/>
    </row>
    <row r="35" spans="2:15" ht="15" thickBot="1" x14ac:dyDescent="0.25">
      <c r="B35" s="5" t="s">
        <v>15</v>
      </c>
    </row>
    <row r="36" spans="2:15" ht="14.25" customHeight="1" x14ac:dyDescent="0.2">
      <c r="B36" s="374" t="s">
        <v>1</v>
      </c>
      <c r="C36" s="375" t="s">
        <v>3</v>
      </c>
      <c r="D36" s="163"/>
      <c r="E36" s="164"/>
      <c r="F36" s="165"/>
      <c r="G36" s="369" t="s">
        <v>147</v>
      </c>
      <c r="H36" s="257"/>
      <c r="I36" s="258"/>
      <c r="J36" s="375" t="s">
        <v>50</v>
      </c>
      <c r="K36" s="377" t="s">
        <v>96</v>
      </c>
      <c r="L36" s="401" t="s">
        <v>140</v>
      </c>
      <c r="M36" s="368" t="s">
        <v>146</v>
      </c>
      <c r="N36" s="403" t="s">
        <v>142</v>
      </c>
    </row>
    <row r="37" spans="2:15" x14ac:dyDescent="0.2">
      <c r="B37" s="374"/>
      <c r="C37" s="375"/>
      <c r="D37" s="164" t="s">
        <v>40</v>
      </c>
      <c r="E37" s="164" t="s">
        <v>38</v>
      </c>
      <c r="F37" s="166" t="s">
        <v>87</v>
      </c>
      <c r="G37" s="369"/>
      <c r="H37" s="259" t="s">
        <v>83</v>
      </c>
      <c r="I37" s="164" t="s">
        <v>49</v>
      </c>
      <c r="J37" s="375"/>
      <c r="K37" s="378"/>
      <c r="L37" s="402"/>
      <c r="M37" s="369"/>
      <c r="N37" s="403"/>
    </row>
    <row r="38" spans="2:15" x14ac:dyDescent="0.2">
      <c r="B38" s="404" t="s">
        <v>2</v>
      </c>
      <c r="C38" s="26" t="s">
        <v>16</v>
      </c>
      <c r="D38" s="371" t="s">
        <v>42</v>
      </c>
      <c r="E38" s="19" t="s">
        <v>36</v>
      </c>
      <c r="F38" s="69" t="s">
        <v>36</v>
      </c>
      <c r="G38" s="294" t="str">
        <f>'当初積算 (歩掛り)'!F44</f>
        <v>1/D</v>
      </c>
      <c r="H38" s="75">
        <v>1</v>
      </c>
      <c r="I38" s="19" t="s">
        <v>57</v>
      </c>
      <c r="J38" s="19" t="s">
        <v>84</v>
      </c>
      <c r="K38" s="46"/>
      <c r="L38" s="96"/>
      <c r="M38" s="310">
        <f>IFERROR(VLOOKUP(G38,$R$7:$S$15,2,FALSE),0)</f>
        <v>242</v>
      </c>
      <c r="N38" s="119"/>
    </row>
    <row r="39" spans="2:15" x14ac:dyDescent="0.2">
      <c r="B39" s="387"/>
      <c r="C39" s="28" t="s">
        <v>103</v>
      </c>
      <c r="D39" s="372"/>
      <c r="E39" s="22" t="s">
        <v>39</v>
      </c>
      <c r="F39" s="55" t="s">
        <v>39</v>
      </c>
      <c r="G39" s="290" t="str">
        <f>'当初積算 (歩掛り)'!F45</f>
        <v>1/D</v>
      </c>
      <c r="H39" s="63">
        <v>1</v>
      </c>
      <c r="I39" s="22" t="s">
        <v>57</v>
      </c>
      <c r="J39" s="22" t="s">
        <v>84</v>
      </c>
      <c r="K39" s="45"/>
      <c r="L39" s="99"/>
      <c r="M39" s="307">
        <f>IFERROR(VLOOKUP(G39,$R$7:$S$15,2,FALSE),0)</f>
        <v>242</v>
      </c>
      <c r="N39" s="120"/>
    </row>
    <row r="40" spans="2:15" x14ac:dyDescent="0.2">
      <c r="B40" s="37" t="s">
        <v>17</v>
      </c>
      <c r="C40" s="28" t="s">
        <v>104</v>
      </c>
      <c r="D40" s="372"/>
      <c r="E40" s="22" t="s">
        <v>39</v>
      </c>
      <c r="F40" s="55" t="s">
        <v>39</v>
      </c>
      <c r="G40" s="290" t="str">
        <f>'当初積算 (歩掛り)'!F46</f>
        <v>1/D</v>
      </c>
      <c r="H40" s="63">
        <v>1</v>
      </c>
      <c r="I40" s="22" t="s">
        <v>57</v>
      </c>
      <c r="J40" s="22" t="s">
        <v>84</v>
      </c>
      <c r="K40" s="45"/>
      <c r="L40" s="94"/>
      <c r="M40" s="307">
        <f t="shared" ref="M40:M43" si="2">IFERROR(VLOOKUP(G40,$R$7:$S$15,2,FALSE),0)</f>
        <v>242</v>
      </c>
      <c r="N40" s="120"/>
    </row>
    <row r="41" spans="2:15" ht="26.4" x14ac:dyDescent="0.2">
      <c r="B41" s="388" t="s">
        <v>18</v>
      </c>
      <c r="C41" s="28" t="s">
        <v>105</v>
      </c>
      <c r="D41" s="372"/>
      <c r="E41" s="22" t="s">
        <v>39</v>
      </c>
      <c r="F41" s="55" t="s">
        <v>39</v>
      </c>
      <c r="G41" s="290" t="str">
        <f>'当初積算 (歩掛り)'!F47</f>
        <v>1/D</v>
      </c>
      <c r="H41" s="63">
        <v>1</v>
      </c>
      <c r="I41" s="22" t="s">
        <v>57</v>
      </c>
      <c r="J41" s="22" t="s">
        <v>84</v>
      </c>
      <c r="K41" s="45"/>
      <c r="L41" s="94"/>
      <c r="M41" s="307">
        <f t="shared" si="2"/>
        <v>242</v>
      </c>
      <c r="N41" s="120"/>
    </row>
    <row r="42" spans="2:15" x14ac:dyDescent="0.2">
      <c r="B42" s="387"/>
      <c r="C42" s="28" t="s">
        <v>106</v>
      </c>
      <c r="D42" s="372"/>
      <c r="E42" s="22" t="s">
        <v>39</v>
      </c>
      <c r="F42" s="55" t="s">
        <v>39</v>
      </c>
      <c r="G42" s="290" t="str">
        <f>'当初積算 (歩掛り)'!F48</f>
        <v>1/D</v>
      </c>
      <c r="H42" s="63">
        <v>1</v>
      </c>
      <c r="I42" s="22" t="s">
        <v>57</v>
      </c>
      <c r="J42" s="22" t="s">
        <v>84</v>
      </c>
      <c r="K42" s="45"/>
      <c r="L42" s="94"/>
      <c r="M42" s="307">
        <f t="shared" si="2"/>
        <v>242</v>
      </c>
      <c r="N42" s="120"/>
    </row>
    <row r="43" spans="2:15" x14ac:dyDescent="0.2">
      <c r="B43" s="37" t="s">
        <v>19</v>
      </c>
      <c r="C43" s="28" t="s">
        <v>16</v>
      </c>
      <c r="D43" s="372"/>
      <c r="E43" s="22" t="s">
        <v>39</v>
      </c>
      <c r="F43" s="55" t="s">
        <v>39</v>
      </c>
      <c r="G43" s="290" t="str">
        <f>'当初積算 (歩掛り)'!F49</f>
        <v>2/W</v>
      </c>
      <c r="H43" s="63">
        <v>1</v>
      </c>
      <c r="I43" s="22" t="s">
        <v>57</v>
      </c>
      <c r="J43" s="22" t="s">
        <v>84</v>
      </c>
      <c r="K43" s="45"/>
      <c r="L43" s="94"/>
      <c r="M43" s="307">
        <f t="shared" si="2"/>
        <v>100</v>
      </c>
      <c r="N43" s="120"/>
    </row>
    <row r="44" spans="2:15" ht="15" thickBot="1" x14ac:dyDescent="0.25">
      <c r="B44" s="38" t="s">
        <v>71</v>
      </c>
      <c r="C44" s="29" t="s">
        <v>16</v>
      </c>
      <c r="D44" s="373"/>
      <c r="E44" s="24" t="s">
        <v>39</v>
      </c>
      <c r="F44" s="71" t="s">
        <v>39</v>
      </c>
      <c r="G44" s="297" t="str">
        <f>'当初積算 (歩掛り)'!F50</f>
        <v>2/W</v>
      </c>
      <c r="H44" s="76">
        <v>1</v>
      </c>
      <c r="I44" s="24" t="s">
        <v>57</v>
      </c>
      <c r="J44" s="24" t="s">
        <v>61</v>
      </c>
      <c r="K44" s="147"/>
      <c r="L44" s="98"/>
      <c r="M44" s="314">
        <f>IFERROR(VLOOKUP(G44,$R$7:$S$15,2,FALSE),0)</f>
        <v>100</v>
      </c>
      <c r="N44" s="121"/>
    </row>
    <row r="46" spans="2:15" ht="15" thickBot="1" x14ac:dyDescent="0.25">
      <c r="B46" s="5" t="s">
        <v>20</v>
      </c>
    </row>
    <row r="47" spans="2:15" ht="14.25" customHeight="1" x14ac:dyDescent="0.2">
      <c r="B47" s="374" t="s">
        <v>1</v>
      </c>
      <c r="C47" s="375" t="s">
        <v>3</v>
      </c>
      <c r="D47" s="163"/>
      <c r="E47" s="164"/>
      <c r="F47" s="165"/>
      <c r="G47" s="369" t="s">
        <v>147</v>
      </c>
      <c r="H47" s="257"/>
      <c r="I47" s="258"/>
      <c r="J47" s="375" t="s">
        <v>50</v>
      </c>
      <c r="K47" s="377" t="s">
        <v>96</v>
      </c>
      <c r="L47" s="401" t="s">
        <v>140</v>
      </c>
      <c r="M47" s="368" t="s">
        <v>146</v>
      </c>
      <c r="N47" s="405" t="s">
        <v>142</v>
      </c>
    </row>
    <row r="48" spans="2:15" x14ac:dyDescent="0.2">
      <c r="B48" s="374"/>
      <c r="C48" s="375"/>
      <c r="D48" s="164" t="s">
        <v>40</v>
      </c>
      <c r="E48" s="164" t="s">
        <v>38</v>
      </c>
      <c r="F48" s="166" t="s">
        <v>87</v>
      </c>
      <c r="G48" s="369"/>
      <c r="H48" s="259" t="s">
        <v>83</v>
      </c>
      <c r="I48" s="164" t="s">
        <v>49</v>
      </c>
      <c r="J48" s="375"/>
      <c r="K48" s="378"/>
      <c r="L48" s="402"/>
      <c r="M48" s="369"/>
      <c r="N48" s="406"/>
    </row>
    <row r="49" spans="1:15" ht="26.4" x14ac:dyDescent="0.2">
      <c r="B49" s="285" t="s">
        <v>107</v>
      </c>
      <c r="C49" s="190" t="s">
        <v>174</v>
      </c>
      <c r="D49" s="371" t="s">
        <v>43</v>
      </c>
      <c r="E49" s="19" t="s">
        <v>72</v>
      </c>
      <c r="F49" s="69" t="s">
        <v>48</v>
      </c>
      <c r="G49" s="294" t="str">
        <f>'当初積算 (歩掛り)'!F55</f>
        <v>1/Y</v>
      </c>
      <c r="H49" s="78">
        <v>12</v>
      </c>
      <c r="I49" s="19" t="s">
        <v>73</v>
      </c>
      <c r="J49" s="249" t="s">
        <v>60</v>
      </c>
      <c r="K49" s="46">
        <v>144.05000000000001</v>
      </c>
      <c r="L49" s="96"/>
      <c r="M49" s="310">
        <f t="shared" ref="M49:M60" si="3">IFERROR(VLOOKUP(G49,$R$7:$S$14,2,FALSE),0)</f>
        <v>1</v>
      </c>
      <c r="N49" s="127">
        <f>ROUNDDOWN(K49*L49*M49,0)</f>
        <v>0</v>
      </c>
    </row>
    <row r="50" spans="1:15" ht="26.4" x14ac:dyDescent="0.2">
      <c r="A50" s="48"/>
      <c r="B50" s="286" t="s">
        <v>108</v>
      </c>
      <c r="C50" s="85" t="s">
        <v>175</v>
      </c>
      <c r="D50" s="372"/>
      <c r="E50" s="22" t="s">
        <v>75</v>
      </c>
      <c r="F50" s="55" t="s">
        <v>48</v>
      </c>
      <c r="G50" s="298" t="str">
        <f>'当初積算 (歩掛り)'!F56</f>
        <v>1/Y</v>
      </c>
      <c r="H50" s="65">
        <v>12</v>
      </c>
      <c r="I50" s="22" t="s">
        <v>73</v>
      </c>
      <c r="J50" s="249" t="s">
        <v>60</v>
      </c>
      <c r="K50" s="45">
        <v>1914.02</v>
      </c>
      <c r="L50" s="94"/>
      <c r="M50" s="307">
        <f t="shared" si="3"/>
        <v>1</v>
      </c>
      <c r="N50" s="128">
        <f t="shared" ref="N50:N58" si="4">ROUNDDOWN(K50*L50*M50,0)</f>
        <v>0</v>
      </c>
    </row>
    <row r="51" spans="1:15" x14ac:dyDescent="0.2">
      <c r="B51" s="85" t="s">
        <v>65</v>
      </c>
      <c r="C51" s="21"/>
      <c r="D51" s="372"/>
      <c r="E51" s="22"/>
      <c r="F51" s="55" t="s">
        <v>48</v>
      </c>
      <c r="G51" s="290" t="str">
        <f>'当初積算 (歩掛り)'!F57</f>
        <v>1/Y</v>
      </c>
      <c r="H51" s="67"/>
      <c r="I51" s="22" t="s">
        <v>73</v>
      </c>
      <c r="J51" s="249" t="s">
        <v>60</v>
      </c>
      <c r="K51" s="45">
        <v>123.29</v>
      </c>
      <c r="L51" s="94"/>
      <c r="M51" s="307">
        <f t="shared" si="3"/>
        <v>1</v>
      </c>
      <c r="N51" s="128">
        <f t="shared" si="4"/>
        <v>0</v>
      </c>
    </row>
    <row r="52" spans="1:15" ht="26.4" x14ac:dyDescent="0.2">
      <c r="A52" s="48"/>
      <c r="B52" s="52" t="s">
        <v>181</v>
      </c>
      <c r="C52" s="85" t="s">
        <v>174</v>
      </c>
      <c r="D52" s="372"/>
      <c r="E52" s="22" t="s">
        <v>75</v>
      </c>
      <c r="F52" s="55" t="s">
        <v>48</v>
      </c>
      <c r="G52" s="290" t="str">
        <f>'当初積算 (歩掛り)'!F58</f>
        <v>1/Y</v>
      </c>
      <c r="H52" s="65">
        <v>12</v>
      </c>
      <c r="I52" s="22" t="s">
        <v>74</v>
      </c>
      <c r="J52" s="249" t="s">
        <v>60</v>
      </c>
      <c r="K52" s="45">
        <v>1479.02</v>
      </c>
      <c r="L52" s="94"/>
      <c r="M52" s="307">
        <f t="shared" si="3"/>
        <v>1</v>
      </c>
      <c r="N52" s="128">
        <f t="shared" si="4"/>
        <v>0</v>
      </c>
    </row>
    <row r="53" spans="1:15" x14ac:dyDescent="0.2">
      <c r="B53" s="85" t="s">
        <v>58</v>
      </c>
      <c r="C53" s="21"/>
      <c r="D53" s="372"/>
      <c r="E53" s="22"/>
      <c r="F53" s="55" t="s">
        <v>48</v>
      </c>
      <c r="G53" s="290" t="str">
        <f>'当初積算 (歩掛り)'!F59</f>
        <v>1/Y</v>
      </c>
      <c r="H53" s="67"/>
      <c r="I53" s="22" t="s">
        <v>74</v>
      </c>
      <c r="J53" s="249" t="s">
        <v>60</v>
      </c>
      <c r="K53" s="45">
        <v>174.33</v>
      </c>
      <c r="L53" s="94"/>
      <c r="M53" s="307">
        <f t="shared" si="3"/>
        <v>1</v>
      </c>
      <c r="N53" s="128">
        <f t="shared" si="4"/>
        <v>0</v>
      </c>
    </row>
    <row r="54" spans="1:15" ht="26.4" x14ac:dyDescent="0.2">
      <c r="A54" s="48"/>
      <c r="B54" s="52" t="s">
        <v>109</v>
      </c>
      <c r="C54" s="85" t="s">
        <v>174</v>
      </c>
      <c r="D54" s="372"/>
      <c r="E54" s="22" t="s">
        <v>75</v>
      </c>
      <c r="F54" s="55" t="s">
        <v>48</v>
      </c>
      <c r="G54" s="290" t="str">
        <f>'当初積算 (歩掛り)'!F60</f>
        <v>1/Y</v>
      </c>
      <c r="H54" s="65">
        <v>12</v>
      </c>
      <c r="I54" s="22" t="s">
        <v>73</v>
      </c>
      <c r="J54" s="249" t="s">
        <v>60</v>
      </c>
      <c r="K54" s="45">
        <v>438.65</v>
      </c>
      <c r="L54" s="94"/>
      <c r="M54" s="307">
        <f t="shared" si="3"/>
        <v>1</v>
      </c>
      <c r="N54" s="128">
        <f t="shared" si="4"/>
        <v>0</v>
      </c>
    </row>
    <row r="55" spans="1:15" ht="26.4" x14ac:dyDescent="0.2">
      <c r="B55" s="52" t="s">
        <v>110</v>
      </c>
      <c r="C55" s="85" t="s">
        <v>174</v>
      </c>
      <c r="D55" s="372"/>
      <c r="E55" s="22" t="s">
        <v>75</v>
      </c>
      <c r="F55" s="55" t="s">
        <v>48</v>
      </c>
      <c r="G55" s="290" t="str">
        <f>'当初積算 (歩掛り)'!F61</f>
        <v>1/Y</v>
      </c>
      <c r="H55" s="65">
        <v>12</v>
      </c>
      <c r="I55" s="22" t="s">
        <v>73</v>
      </c>
      <c r="J55" s="249" t="s">
        <v>60</v>
      </c>
      <c r="K55" s="45">
        <v>101.24</v>
      </c>
      <c r="L55" s="94"/>
      <c r="M55" s="307">
        <f t="shared" si="3"/>
        <v>1</v>
      </c>
      <c r="N55" s="128">
        <f t="shared" si="4"/>
        <v>0</v>
      </c>
    </row>
    <row r="56" spans="1:15" ht="26.4" x14ac:dyDescent="0.2">
      <c r="B56" s="52" t="s">
        <v>111</v>
      </c>
      <c r="C56" s="85" t="s">
        <v>174</v>
      </c>
      <c r="D56" s="372"/>
      <c r="E56" s="22" t="s">
        <v>75</v>
      </c>
      <c r="F56" s="55" t="s">
        <v>48</v>
      </c>
      <c r="G56" s="290" t="str">
        <f>'当初積算 (歩掛り)'!F62</f>
        <v>1/Y</v>
      </c>
      <c r="H56" s="65">
        <v>12</v>
      </c>
      <c r="I56" s="22" t="s">
        <v>73</v>
      </c>
      <c r="J56" s="249" t="s">
        <v>60</v>
      </c>
      <c r="K56" s="45">
        <v>23.47</v>
      </c>
      <c r="L56" s="94"/>
      <c r="M56" s="307">
        <f t="shared" si="3"/>
        <v>1</v>
      </c>
      <c r="N56" s="128">
        <f t="shared" si="4"/>
        <v>0</v>
      </c>
    </row>
    <row r="57" spans="1:15" ht="26.4" x14ac:dyDescent="0.2">
      <c r="B57" s="52" t="s">
        <v>112</v>
      </c>
      <c r="C57" s="85" t="s">
        <v>174</v>
      </c>
      <c r="D57" s="372"/>
      <c r="E57" s="22" t="s">
        <v>76</v>
      </c>
      <c r="F57" s="55" t="s">
        <v>48</v>
      </c>
      <c r="G57" s="298" t="str">
        <f>'当初積算 (歩掛り)'!F63</f>
        <v>1/Y</v>
      </c>
      <c r="H57" s="65">
        <v>12</v>
      </c>
      <c r="I57" s="22" t="s">
        <v>73</v>
      </c>
      <c r="J57" s="249" t="s">
        <v>60</v>
      </c>
      <c r="K57" s="45">
        <v>1</v>
      </c>
      <c r="L57" s="94"/>
      <c r="M57" s="307">
        <f t="shared" si="3"/>
        <v>1</v>
      </c>
      <c r="N57" s="128">
        <f>ROUNDDOWN(K57*L57*M57,0)</f>
        <v>0</v>
      </c>
    </row>
    <row r="58" spans="1:15" ht="26.4" x14ac:dyDescent="0.2">
      <c r="A58" s="48"/>
      <c r="B58" s="52" t="s">
        <v>113</v>
      </c>
      <c r="C58" s="85" t="s">
        <v>174</v>
      </c>
      <c r="D58" s="372"/>
      <c r="E58" s="22" t="s">
        <v>75</v>
      </c>
      <c r="F58" s="55" t="s">
        <v>48</v>
      </c>
      <c r="G58" s="290" t="str">
        <f>'当初積算 (歩掛り)'!F64</f>
        <v>1/Y</v>
      </c>
      <c r="H58" s="65">
        <v>12</v>
      </c>
      <c r="I58" s="22" t="s">
        <v>64</v>
      </c>
      <c r="J58" s="249" t="s">
        <v>60</v>
      </c>
      <c r="K58" s="45">
        <v>110.96</v>
      </c>
      <c r="L58" s="94"/>
      <c r="M58" s="307">
        <f t="shared" si="3"/>
        <v>1</v>
      </c>
      <c r="N58" s="128">
        <f t="shared" si="4"/>
        <v>0</v>
      </c>
    </row>
    <row r="59" spans="1:15" ht="26.4" x14ac:dyDescent="0.2">
      <c r="B59" s="268" t="s">
        <v>114</v>
      </c>
      <c r="C59" s="243" t="s">
        <v>174</v>
      </c>
      <c r="D59" s="372"/>
      <c r="E59" s="22"/>
      <c r="F59" s="55" t="s">
        <v>48</v>
      </c>
      <c r="G59" s="295"/>
      <c r="H59" s="269">
        <v>12</v>
      </c>
      <c r="I59" s="212" t="s">
        <v>64</v>
      </c>
      <c r="J59" s="270" t="s">
        <v>60</v>
      </c>
      <c r="K59" s="215"/>
      <c r="L59" s="216"/>
      <c r="M59" s="311">
        <f t="shared" si="3"/>
        <v>0</v>
      </c>
      <c r="N59" s="267"/>
      <c r="O59" s="143" t="s">
        <v>176</v>
      </c>
    </row>
    <row r="60" spans="1:15" ht="15" thickBot="1" x14ac:dyDescent="0.25">
      <c r="B60" s="179" t="s">
        <v>14</v>
      </c>
      <c r="C60" s="191" t="s">
        <v>174</v>
      </c>
      <c r="D60" s="373"/>
      <c r="E60" s="24"/>
      <c r="F60" s="71"/>
      <c r="G60" s="296"/>
      <c r="H60" s="261">
        <v>0</v>
      </c>
      <c r="I60" s="154" t="s">
        <v>143</v>
      </c>
      <c r="J60" s="262" t="s">
        <v>60</v>
      </c>
      <c r="K60" s="186"/>
      <c r="L60" s="182"/>
      <c r="M60" s="312">
        <f t="shared" si="3"/>
        <v>0</v>
      </c>
      <c r="N60" s="263"/>
      <c r="O60" s="143" t="s">
        <v>176</v>
      </c>
    </row>
    <row r="61" spans="1:15" x14ac:dyDescent="0.2">
      <c r="D61" s="30"/>
    </row>
    <row r="62" spans="1:15" ht="15" thickBot="1" x14ac:dyDescent="0.25">
      <c r="B62" s="5" t="s">
        <v>119</v>
      </c>
      <c r="F62" s="31"/>
      <c r="G62" s="129"/>
    </row>
    <row r="63" spans="1:15" ht="14.25" customHeight="1" x14ac:dyDescent="0.2">
      <c r="B63" s="374" t="s">
        <v>1</v>
      </c>
      <c r="C63" s="375" t="s">
        <v>3</v>
      </c>
      <c r="D63" s="163"/>
      <c r="E63" s="164"/>
      <c r="F63" s="165"/>
      <c r="G63" s="368" t="s">
        <v>147</v>
      </c>
      <c r="H63" s="257"/>
      <c r="I63" s="258"/>
      <c r="J63" s="375" t="s">
        <v>50</v>
      </c>
      <c r="K63" s="377" t="s">
        <v>96</v>
      </c>
      <c r="L63" s="401" t="s">
        <v>140</v>
      </c>
      <c r="M63" s="368" t="s">
        <v>146</v>
      </c>
      <c r="N63" s="405" t="s">
        <v>142</v>
      </c>
    </row>
    <row r="64" spans="1:15" x14ac:dyDescent="0.2">
      <c r="B64" s="374"/>
      <c r="C64" s="375"/>
      <c r="D64" s="164" t="s">
        <v>40</v>
      </c>
      <c r="E64" s="164" t="s">
        <v>38</v>
      </c>
      <c r="F64" s="166" t="s">
        <v>87</v>
      </c>
      <c r="G64" s="369"/>
      <c r="H64" s="259" t="s">
        <v>83</v>
      </c>
      <c r="I64" s="164" t="s">
        <v>49</v>
      </c>
      <c r="J64" s="375"/>
      <c r="K64" s="378"/>
      <c r="L64" s="402"/>
      <c r="M64" s="369"/>
      <c r="N64" s="406"/>
    </row>
    <row r="65" spans="2:15" ht="52.8" x14ac:dyDescent="0.2">
      <c r="B65" s="389" t="s">
        <v>23</v>
      </c>
      <c r="C65" s="192" t="s">
        <v>24</v>
      </c>
      <c r="D65" s="395" t="s">
        <v>44</v>
      </c>
      <c r="E65" s="193"/>
      <c r="F65" s="194" t="s">
        <v>77</v>
      </c>
      <c r="G65" s="299"/>
      <c r="H65" s="271">
        <v>1</v>
      </c>
      <c r="I65" s="272" t="s">
        <v>77</v>
      </c>
      <c r="J65" s="195" t="s">
        <v>118</v>
      </c>
      <c r="K65" s="273"/>
      <c r="L65" s="197"/>
      <c r="M65" s="315">
        <f>IFERROR(VLOOKUP(G65,$R$7:$S$14,2,FALSE),0)</f>
        <v>0</v>
      </c>
      <c r="N65" s="274"/>
      <c r="O65" s="143" t="s">
        <v>176</v>
      </c>
    </row>
    <row r="66" spans="2:15" ht="52.8" x14ac:dyDescent="0.2">
      <c r="B66" s="390"/>
      <c r="C66" s="202" t="s">
        <v>25</v>
      </c>
      <c r="D66" s="392"/>
      <c r="E66" s="203"/>
      <c r="F66" s="204" t="s">
        <v>115</v>
      </c>
      <c r="G66" s="300"/>
      <c r="H66" s="275">
        <v>1</v>
      </c>
      <c r="I66" s="205" t="s">
        <v>77</v>
      </c>
      <c r="J66" s="205" t="s">
        <v>117</v>
      </c>
      <c r="K66" s="276"/>
      <c r="L66" s="207"/>
      <c r="M66" s="311">
        <f>IFERROR(VLOOKUP(G66,$R$7:$S$14,2,FALSE),0)</f>
        <v>0</v>
      </c>
      <c r="N66" s="267"/>
      <c r="O66" s="143" t="s">
        <v>176</v>
      </c>
    </row>
    <row r="67" spans="2:15" ht="39.6" x14ac:dyDescent="0.2">
      <c r="B67" s="210" t="s">
        <v>26</v>
      </c>
      <c r="C67" s="211" t="s">
        <v>122</v>
      </c>
      <c r="D67" s="392"/>
      <c r="E67" s="212"/>
      <c r="F67" s="204" t="s">
        <v>115</v>
      </c>
      <c r="G67" s="300"/>
      <c r="H67" s="275">
        <v>1</v>
      </c>
      <c r="I67" s="205" t="s">
        <v>77</v>
      </c>
      <c r="J67" s="213" t="s">
        <v>60</v>
      </c>
      <c r="K67" s="215"/>
      <c r="L67" s="216"/>
      <c r="M67" s="311">
        <f>IFERROR(VLOOKUP(G67,$R$7:$S$14,2,FALSE),0)</f>
        <v>0</v>
      </c>
      <c r="N67" s="267"/>
      <c r="O67" s="143" t="s">
        <v>176</v>
      </c>
    </row>
    <row r="68" spans="2:15" ht="40.200000000000003" thickBot="1" x14ac:dyDescent="0.25">
      <c r="B68" s="219" t="s">
        <v>131</v>
      </c>
      <c r="C68" s="220" t="s">
        <v>27</v>
      </c>
      <c r="D68" s="393"/>
      <c r="E68" s="154"/>
      <c r="F68" s="221" t="s">
        <v>115</v>
      </c>
      <c r="G68" s="301"/>
      <c r="H68" s="277">
        <v>1</v>
      </c>
      <c r="I68" s="278" t="s">
        <v>116</v>
      </c>
      <c r="J68" s="222" t="s">
        <v>60</v>
      </c>
      <c r="K68" s="223"/>
      <c r="L68" s="224"/>
      <c r="M68" s="316">
        <f>IFERROR(VLOOKUP(G68,$R$7:$S$14,2,FALSE),0)</f>
        <v>0</v>
      </c>
      <c r="N68" s="279"/>
      <c r="O68" s="143" t="s">
        <v>176</v>
      </c>
    </row>
    <row r="70" spans="2:15" ht="15" thickBot="1" x14ac:dyDescent="0.25">
      <c r="B70" s="5" t="s">
        <v>28</v>
      </c>
    </row>
    <row r="71" spans="2:15" ht="14.25" customHeight="1" x14ac:dyDescent="0.2">
      <c r="B71" s="374" t="s">
        <v>1</v>
      </c>
      <c r="C71" s="375" t="s">
        <v>3</v>
      </c>
      <c r="D71" s="163"/>
      <c r="E71" s="164"/>
      <c r="F71" s="165"/>
      <c r="G71" s="368" t="s">
        <v>147</v>
      </c>
      <c r="H71" s="257"/>
      <c r="I71" s="258"/>
      <c r="J71" s="375" t="s">
        <v>50</v>
      </c>
      <c r="K71" s="377" t="s">
        <v>96</v>
      </c>
      <c r="L71" s="401" t="s">
        <v>140</v>
      </c>
      <c r="M71" s="368" t="s">
        <v>146</v>
      </c>
      <c r="N71" s="403" t="s">
        <v>142</v>
      </c>
    </row>
    <row r="72" spans="2:15" x14ac:dyDescent="0.2">
      <c r="B72" s="374"/>
      <c r="C72" s="375"/>
      <c r="D72" s="164" t="s">
        <v>40</v>
      </c>
      <c r="E72" s="164" t="s">
        <v>38</v>
      </c>
      <c r="F72" s="166" t="s">
        <v>87</v>
      </c>
      <c r="G72" s="369"/>
      <c r="H72" s="259" t="s">
        <v>83</v>
      </c>
      <c r="I72" s="164" t="s">
        <v>49</v>
      </c>
      <c r="J72" s="375"/>
      <c r="K72" s="378"/>
      <c r="L72" s="402"/>
      <c r="M72" s="369"/>
      <c r="N72" s="403"/>
    </row>
    <row r="73" spans="2:15" x14ac:dyDescent="0.2">
      <c r="B73" s="227" t="s">
        <v>29</v>
      </c>
      <c r="C73" s="228" t="s">
        <v>21</v>
      </c>
      <c r="D73" s="395" t="s">
        <v>45</v>
      </c>
      <c r="E73" s="193" t="s">
        <v>77</v>
      </c>
      <c r="F73" s="229" t="s">
        <v>77</v>
      </c>
      <c r="G73" s="302"/>
      <c r="H73" s="280">
        <v>1</v>
      </c>
      <c r="I73" s="281" t="s">
        <v>74</v>
      </c>
      <c r="J73" s="230" t="s">
        <v>60</v>
      </c>
      <c r="K73" s="231"/>
      <c r="L73" s="232"/>
      <c r="M73" s="317">
        <f>IFERROR(VLOOKUP(G73,$R$7:$S$14,2,FALSE),0)</f>
        <v>0</v>
      </c>
      <c r="N73" s="282"/>
      <c r="O73" s="143" t="s">
        <v>176</v>
      </c>
    </row>
    <row r="74" spans="2:15" ht="15" thickBot="1" x14ac:dyDescent="0.25">
      <c r="B74" s="152" t="s">
        <v>30</v>
      </c>
      <c r="C74" s="153" t="s">
        <v>21</v>
      </c>
      <c r="D74" s="393"/>
      <c r="E74" s="154" t="s">
        <v>72</v>
      </c>
      <c r="F74" s="155" t="s">
        <v>72</v>
      </c>
      <c r="G74" s="303"/>
      <c r="H74" s="283">
        <v>1</v>
      </c>
      <c r="I74" s="156" t="s">
        <v>73</v>
      </c>
      <c r="J74" s="156" t="s">
        <v>69</v>
      </c>
      <c r="K74" s="284"/>
      <c r="L74" s="158"/>
      <c r="M74" s="318">
        <f>IFERROR(VLOOKUP(G74,$R$7:$S$14,2,FALSE),0)</f>
        <v>0</v>
      </c>
      <c r="N74" s="263"/>
      <c r="O74" s="143" t="s">
        <v>176</v>
      </c>
    </row>
    <row r="77" spans="2:15" ht="15" thickBot="1" x14ac:dyDescent="0.25">
      <c r="B77" s="5" t="s">
        <v>31</v>
      </c>
    </row>
    <row r="78" spans="2:15" ht="14.25" customHeight="1" x14ac:dyDescent="0.2">
      <c r="B78" s="374" t="s">
        <v>1</v>
      </c>
      <c r="C78" s="375" t="s">
        <v>3</v>
      </c>
      <c r="D78" s="163"/>
      <c r="E78" s="164"/>
      <c r="F78" s="165"/>
      <c r="G78" s="368" t="s">
        <v>147</v>
      </c>
      <c r="H78" s="257"/>
      <c r="I78" s="258"/>
      <c r="J78" s="375" t="s">
        <v>50</v>
      </c>
      <c r="K78" s="377" t="s">
        <v>96</v>
      </c>
      <c r="L78" s="401" t="s">
        <v>140</v>
      </c>
      <c r="M78" s="368" t="s">
        <v>146</v>
      </c>
      <c r="N78" s="405" t="s">
        <v>142</v>
      </c>
    </row>
    <row r="79" spans="2:15" x14ac:dyDescent="0.2">
      <c r="B79" s="374"/>
      <c r="C79" s="375"/>
      <c r="D79" s="164" t="s">
        <v>40</v>
      </c>
      <c r="E79" s="164" t="s">
        <v>38</v>
      </c>
      <c r="F79" s="166" t="s">
        <v>87</v>
      </c>
      <c r="G79" s="369"/>
      <c r="H79" s="259" t="s">
        <v>83</v>
      </c>
      <c r="I79" s="164" t="s">
        <v>49</v>
      </c>
      <c r="J79" s="375"/>
      <c r="K79" s="378"/>
      <c r="L79" s="402"/>
      <c r="M79" s="369"/>
      <c r="N79" s="406"/>
    </row>
    <row r="80" spans="2:15" x14ac:dyDescent="0.2">
      <c r="B80" s="32" t="s">
        <v>32</v>
      </c>
      <c r="C80" s="18" t="s">
        <v>33</v>
      </c>
      <c r="D80" s="371" t="s">
        <v>46</v>
      </c>
      <c r="E80" s="19" t="s">
        <v>36</v>
      </c>
      <c r="F80" s="69" t="s">
        <v>36</v>
      </c>
      <c r="G80" s="294" t="str">
        <f>'当初積算 (歩掛り)'!F85</f>
        <v>2/W</v>
      </c>
      <c r="H80" s="75">
        <v>1</v>
      </c>
      <c r="I80" s="19" t="s">
        <v>67</v>
      </c>
      <c r="J80" s="2" t="s">
        <v>69</v>
      </c>
      <c r="K80" s="46"/>
      <c r="L80" s="96"/>
      <c r="M80" s="310">
        <f>IFERROR(VLOOKUP(G80,$R$7:$S$15,2,FALSE),0)</f>
        <v>100</v>
      </c>
      <c r="N80" s="119"/>
    </row>
    <row r="81" spans="1:19" x14ac:dyDescent="0.2">
      <c r="B81" s="7" t="s">
        <v>34</v>
      </c>
      <c r="C81" s="23" t="s">
        <v>35</v>
      </c>
      <c r="D81" s="372"/>
      <c r="E81" s="22" t="s">
        <v>36</v>
      </c>
      <c r="F81" s="55" t="s">
        <v>36</v>
      </c>
      <c r="G81" s="290" t="str">
        <f>'当初積算 (歩掛り)'!F86</f>
        <v>2/W</v>
      </c>
      <c r="H81" s="63">
        <v>1</v>
      </c>
      <c r="I81" s="22" t="s">
        <v>57</v>
      </c>
      <c r="J81" s="2" t="s">
        <v>69</v>
      </c>
      <c r="K81" s="45"/>
      <c r="L81" s="94"/>
      <c r="M81" s="307">
        <f>IFERROR(VLOOKUP(G81,$R$7:$S$15,2,FALSE),0)</f>
        <v>100</v>
      </c>
      <c r="N81" s="120"/>
    </row>
    <row r="82" spans="1:19" x14ac:dyDescent="0.2">
      <c r="B82" s="7" t="s">
        <v>120</v>
      </c>
      <c r="C82" s="23" t="s">
        <v>35</v>
      </c>
      <c r="D82" s="372"/>
      <c r="E82" s="22" t="s">
        <v>36</v>
      </c>
      <c r="F82" s="55" t="s">
        <v>36</v>
      </c>
      <c r="G82" s="290" t="str">
        <f>'当初積算 (歩掛り)'!F87</f>
        <v>2/W</v>
      </c>
      <c r="H82" s="63">
        <v>1</v>
      </c>
      <c r="I82" s="22" t="s">
        <v>57</v>
      </c>
      <c r="J82" s="2" t="s">
        <v>69</v>
      </c>
      <c r="K82" s="142"/>
      <c r="L82" s="94"/>
      <c r="M82" s="307">
        <f>IFERROR(VLOOKUP(G82,$R$7:$S$15,2,FALSE),0)</f>
        <v>100</v>
      </c>
      <c r="N82" s="120"/>
    </row>
    <row r="83" spans="1:19" ht="15" thickBot="1" x14ac:dyDescent="0.25">
      <c r="B83" s="152" t="s">
        <v>121</v>
      </c>
      <c r="C83" s="153" t="s">
        <v>35</v>
      </c>
      <c r="D83" s="373"/>
      <c r="E83" s="24" t="s">
        <v>76</v>
      </c>
      <c r="F83" s="71" t="s">
        <v>76</v>
      </c>
      <c r="G83" s="304"/>
      <c r="H83" s="264">
        <v>1</v>
      </c>
      <c r="I83" s="265" t="s">
        <v>145</v>
      </c>
      <c r="J83" s="237" t="s">
        <v>60</v>
      </c>
      <c r="K83" s="238"/>
      <c r="L83" s="182"/>
      <c r="M83" s="312">
        <f>IFERROR(VLOOKUP(G83,$R$7:$S$14,2,FALSE),0)</f>
        <v>0</v>
      </c>
      <c r="N83" s="263"/>
      <c r="O83" s="143" t="s">
        <v>176</v>
      </c>
    </row>
    <row r="84" spans="1:19" s="5" customFormat="1" x14ac:dyDescent="0.2">
      <c r="A84" s="47"/>
      <c r="E84" s="6"/>
      <c r="F84" s="1"/>
      <c r="G84" s="44"/>
      <c r="H84" s="1"/>
      <c r="I84" s="1"/>
      <c r="J84" s="1"/>
      <c r="K84" s="1"/>
      <c r="L84" s="1"/>
      <c r="M84" s="44"/>
      <c r="O84" s="87"/>
      <c r="Q84" s="16"/>
      <c r="R84" s="16"/>
    </row>
    <row r="85" spans="1:19" s="5" customFormat="1" ht="15" thickBot="1" x14ac:dyDescent="0.25">
      <c r="A85" s="47"/>
      <c r="B85" s="5" t="s">
        <v>135</v>
      </c>
      <c r="E85" s="6"/>
      <c r="F85" s="1"/>
      <c r="G85" s="44"/>
      <c r="H85" s="1"/>
      <c r="I85" s="1"/>
      <c r="J85" s="1"/>
      <c r="K85" s="1"/>
      <c r="L85" s="1"/>
      <c r="M85" s="44"/>
      <c r="O85" s="87"/>
      <c r="Q85" s="16"/>
      <c r="R85" s="16"/>
    </row>
    <row r="86" spans="1:19" s="5" customFormat="1" ht="32.4" x14ac:dyDescent="0.2">
      <c r="A86" s="47"/>
      <c r="B86" s="167" t="s">
        <v>1</v>
      </c>
      <c r="C86" s="167" t="s">
        <v>3</v>
      </c>
      <c r="D86" s="167"/>
      <c r="E86" s="167"/>
      <c r="F86" s="168" t="s">
        <v>87</v>
      </c>
      <c r="G86" s="305" t="s">
        <v>147</v>
      </c>
      <c r="H86" s="169" t="s">
        <v>83</v>
      </c>
      <c r="I86" s="167" t="s">
        <v>141</v>
      </c>
      <c r="J86" s="167" t="s">
        <v>50</v>
      </c>
      <c r="K86" s="170" t="s">
        <v>96</v>
      </c>
      <c r="L86" s="167" t="s">
        <v>140</v>
      </c>
      <c r="M86" s="319" t="s">
        <v>142</v>
      </c>
      <c r="O86" s="87"/>
      <c r="Q86" s="16"/>
      <c r="R86" s="16"/>
    </row>
    <row r="87" spans="1:19" s="5" customFormat="1" x14ac:dyDescent="0.2">
      <c r="A87" s="47"/>
      <c r="B87" s="333" t="s">
        <v>134</v>
      </c>
      <c r="C87" s="333" t="s">
        <v>137</v>
      </c>
      <c r="D87" s="333"/>
      <c r="E87" s="334"/>
      <c r="F87" s="335"/>
      <c r="G87" s="336" t="s">
        <v>151</v>
      </c>
      <c r="H87" s="337">
        <v>1</v>
      </c>
      <c r="I87" s="338" t="s">
        <v>77</v>
      </c>
      <c r="J87" s="339" t="s">
        <v>60</v>
      </c>
      <c r="K87" s="231"/>
      <c r="L87" s="340"/>
      <c r="M87" s="341">
        <f>ROUNDDOWN(K87*L87,0)</f>
        <v>0</v>
      </c>
      <c r="N87" s="331" t="s">
        <v>179</v>
      </c>
      <c r="O87" s="87"/>
      <c r="Q87" s="16"/>
      <c r="R87" s="16"/>
    </row>
    <row r="88" spans="1:19" s="5" customFormat="1" x14ac:dyDescent="0.2">
      <c r="A88" s="47"/>
      <c r="B88" s="342" t="s">
        <v>134</v>
      </c>
      <c r="C88" s="342" t="s">
        <v>138</v>
      </c>
      <c r="D88" s="342"/>
      <c r="E88" s="343"/>
      <c r="F88" s="344"/>
      <c r="G88" s="345" t="s">
        <v>151</v>
      </c>
      <c r="H88" s="348">
        <v>1</v>
      </c>
      <c r="I88" s="349" t="s">
        <v>77</v>
      </c>
      <c r="J88" s="346" t="s">
        <v>60</v>
      </c>
      <c r="K88" s="347"/>
      <c r="L88" s="348"/>
      <c r="M88" s="350">
        <f t="shared" ref="M88:M89" si="5">ROUNDDOWN(K88*L88,0)</f>
        <v>0</v>
      </c>
      <c r="N88" s="331" t="s">
        <v>179</v>
      </c>
      <c r="O88" s="87"/>
      <c r="Q88" s="16"/>
      <c r="R88" s="16"/>
    </row>
    <row r="89" spans="1:19" s="5" customFormat="1" ht="15" thickBot="1" x14ac:dyDescent="0.25">
      <c r="A89" s="47"/>
      <c r="B89" s="152" t="s">
        <v>136</v>
      </c>
      <c r="C89" s="152" t="s">
        <v>139</v>
      </c>
      <c r="D89" s="152"/>
      <c r="E89" s="324"/>
      <c r="F89" s="325"/>
      <c r="G89" s="303" t="s">
        <v>151</v>
      </c>
      <c r="H89" s="326">
        <v>1</v>
      </c>
      <c r="I89" s="327" t="s">
        <v>77</v>
      </c>
      <c r="J89" s="328" t="s">
        <v>60</v>
      </c>
      <c r="K89" s="284"/>
      <c r="L89" s="329"/>
      <c r="M89" s="330">
        <f t="shared" si="5"/>
        <v>0</v>
      </c>
      <c r="N89" s="331" t="s">
        <v>179</v>
      </c>
      <c r="O89" s="87"/>
      <c r="Q89" s="16"/>
      <c r="R89" s="16"/>
    </row>
    <row r="90" spans="1:19" s="5" customFormat="1" x14ac:dyDescent="0.2">
      <c r="A90" s="47"/>
      <c r="E90" s="6"/>
      <c r="F90" s="1"/>
      <c r="G90" s="44"/>
      <c r="H90" s="1"/>
      <c r="I90" s="1"/>
      <c r="J90" s="1"/>
      <c r="K90" s="1"/>
      <c r="L90" s="1"/>
      <c r="M90" s="44"/>
      <c r="O90" s="87"/>
    </row>
    <row r="91" spans="1:19" s="5" customFormat="1" x14ac:dyDescent="0.2">
      <c r="A91" s="47"/>
      <c r="B91" s="399"/>
      <c r="C91" s="400"/>
      <c r="D91" s="6"/>
      <c r="E91" s="6"/>
      <c r="F91" s="6"/>
      <c r="G91" s="115"/>
      <c r="H91" s="6"/>
      <c r="I91" s="6"/>
      <c r="J91" s="115"/>
      <c r="K91" s="115"/>
      <c r="L91" s="1"/>
      <c r="M91" s="44"/>
      <c r="O91" s="87"/>
      <c r="P91" s="104"/>
      <c r="Q91" s="104"/>
      <c r="R91" s="100"/>
    </row>
    <row r="92" spans="1:19" s="5" customFormat="1" x14ac:dyDescent="0.2">
      <c r="A92" s="47"/>
      <c r="C92" s="16"/>
      <c r="E92" s="6"/>
      <c r="F92" s="1"/>
      <c r="G92" s="407" t="s">
        <v>159</v>
      </c>
      <c r="H92" s="407"/>
      <c r="I92" s="407"/>
      <c r="J92" s="407"/>
      <c r="K92" s="407"/>
      <c r="L92" s="323">
        <f>SUM(N6:N16,N21:N33,N38:N44,N49:N60,N65:N69,N73:N74,N80:N83,M87:M89)</f>
        <v>0</v>
      </c>
      <c r="M92" s="122" t="s">
        <v>177</v>
      </c>
      <c r="N92" s="122"/>
      <c r="O92" s="87"/>
      <c r="P92" s="105"/>
      <c r="Q92" s="105"/>
      <c r="R92" s="105"/>
      <c r="S92" s="100"/>
    </row>
    <row r="93" spans="1:19" s="5" customFormat="1" x14ac:dyDescent="0.2">
      <c r="A93" s="47"/>
      <c r="C93" s="16"/>
      <c r="E93" s="6"/>
      <c r="F93" s="1"/>
      <c r="G93" s="44"/>
      <c r="H93" s="1"/>
      <c r="I93" s="1"/>
      <c r="J93" s="138"/>
      <c r="K93" s="49"/>
      <c r="L93" s="1"/>
      <c r="M93" s="44"/>
      <c r="O93" s="87"/>
      <c r="P93" s="106"/>
      <c r="Q93" s="106"/>
      <c r="R93" s="106"/>
      <c r="S93" s="100"/>
    </row>
    <row r="94" spans="1:19" s="5" customFormat="1" x14ac:dyDescent="0.2">
      <c r="A94" s="47"/>
      <c r="B94" s="113"/>
      <c r="C94" s="88"/>
      <c r="E94" s="6"/>
      <c r="F94" s="1"/>
      <c r="G94" s="44"/>
      <c r="H94" s="1"/>
      <c r="I94" s="1"/>
      <c r="J94" s="89"/>
      <c r="K94" s="49"/>
      <c r="L94" s="130"/>
      <c r="M94" s="44"/>
      <c r="O94" s="87"/>
      <c r="P94" s="107"/>
      <c r="Q94" s="104"/>
      <c r="R94" s="104"/>
      <c r="S94" s="100"/>
    </row>
    <row r="95" spans="1:19" s="5" customFormat="1" x14ac:dyDescent="0.2">
      <c r="A95" s="47"/>
      <c r="B95"/>
      <c r="C95" s="16"/>
      <c r="E95" s="6"/>
      <c r="F95" s="1"/>
      <c r="G95" s="44"/>
      <c r="H95" s="1"/>
      <c r="I95" s="1"/>
      <c r="J95" s="138"/>
      <c r="K95" s="49"/>
      <c r="L95" s="1"/>
      <c r="M95" s="44"/>
      <c r="O95" s="87"/>
      <c r="P95" s="106"/>
      <c r="Q95" s="106"/>
      <c r="R95" s="106"/>
      <c r="S95" s="100"/>
    </row>
    <row r="96" spans="1:19" s="5" customFormat="1" x14ac:dyDescent="0.2">
      <c r="A96" s="47"/>
      <c r="B96" s="114"/>
      <c r="C96" s="88"/>
      <c r="E96" s="6"/>
      <c r="F96" s="1"/>
      <c r="G96" s="44"/>
      <c r="H96" s="1"/>
      <c r="I96" s="1"/>
      <c r="J96" s="89"/>
      <c r="K96" s="49"/>
      <c r="L96" s="1"/>
      <c r="M96" s="44"/>
      <c r="O96" s="87"/>
      <c r="P96" s="100"/>
      <c r="Q96" s="100"/>
      <c r="R96" s="100"/>
      <c r="S96" s="100"/>
    </row>
    <row r="97" spans="1:19" s="5" customFormat="1" x14ac:dyDescent="0.2">
      <c r="A97" s="47"/>
      <c r="C97" s="16"/>
      <c r="E97" s="6"/>
      <c r="F97" s="1"/>
      <c r="G97" s="44"/>
      <c r="H97" s="1"/>
      <c r="I97" s="1"/>
      <c r="J97" s="138"/>
      <c r="K97" s="49"/>
      <c r="L97" s="1"/>
      <c r="M97" s="44"/>
      <c r="O97" s="87"/>
      <c r="P97" s="112"/>
      <c r="Q97" s="112"/>
      <c r="R97" s="112"/>
      <c r="S97" s="100"/>
    </row>
    <row r="98" spans="1:19" s="5" customFormat="1" x14ac:dyDescent="0.2">
      <c r="A98" s="47"/>
      <c r="E98" s="6"/>
      <c r="F98" s="1"/>
      <c r="G98" s="44"/>
      <c r="H98" s="1"/>
      <c r="I98" s="1"/>
      <c r="J98" s="1"/>
      <c r="K98" s="49"/>
      <c r="L98" s="1"/>
      <c r="M98" s="44"/>
      <c r="O98" s="87"/>
      <c r="P98" s="108"/>
      <c r="Q98" s="108"/>
      <c r="R98" s="108"/>
      <c r="S98" s="102"/>
    </row>
    <row r="99" spans="1:19" s="5" customFormat="1" x14ac:dyDescent="0.2">
      <c r="A99" s="47"/>
      <c r="E99" s="6"/>
      <c r="F99" s="1"/>
      <c r="G99" s="44"/>
      <c r="H99" s="1"/>
      <c r="I99" s="1"/>
      <c r="J99" s="1"/>
      <c r="K99" s="49"/>
      <c r="L99" s="1"/>
      <c r="M99" s="102"/>
      <c r="O99" s="87"/>
      <c r="P99" s="112"/>
      <c r="Q99" s="112"/>
      <c r="R99" s="112"/>
      <c r="S99" s="12"/>
    </row>
    <row r="100" spans="1:19" s="5" customFormat="1" x14ac:dyDescent="0.2">
      <c r="A100" s="47"/>
      <c r="E100" s="6"/>
      <c r="F100" s="1"/>
      <c r="G100" s="44"/>
      <c r="H100" s="1"/>
      <c r="I100" s="1"/>
      <c r="J100" s="1"/>
      <c r="K100" s="49"/>
      <c r="L100" s="1"/>
      <c r="M100" s="100"/>
      <c r="O100" s="87"/>
      <c r="P100" s="108"/>
      <c r="Q100" s="108"/>
      <c r="R100" s="108"/>
      <c r="S100" s="12"/>
    </row>
    <row r="101" spans="1:19" s="5" customFormat="1" x14ac:dyDescent="0.2">
      <c r="A101" s="47"/>
      <c r="C101" s="137"/>
      <c r="D101" s="6"/>
      <c r="E101" s="6"/>
      <c r="F101" s="6"/>
      <c r="G101" s="115"/>
      <c r="H101" s="6"/>
      <c r="I101" s="6"/>
      <c r="J101" s="115"/>
      <c r="K101" s="49"/>
      <c r="L101" s="1"/>
      <c r="M101" s="109"/>
      <c r="O101" s="87"/>
      <c r="P101" s="108"/>
      <c r="Q101" s="108"/>
      <c r="R101" s="108"/>
      <c r="S101" s="102"/>
    </row>
    <row r="102" spans="1:19" s="5" customFormat="1" x14ac:dyDescent="0.2">
      <c r="A102" s="47"/>
      <c r="C102"/>
      <c r="E102" s="6"/>
      <c r="F102" s="1"/>
      <c r="G102" s="49"/>
      <c r="H102" s="1"/>
      <c r="I102" s="1"/>
      <c r="J102" s="44"/>
      <c r="K102" s="49"/>
      <c r="L102" s="1"/>
      <c r="M102" s="100"/>
      <c r="O102" s="87"/>
      <c r="P102" s="100"/>
      <c r="Q102" s="100"/>
      <c r="R102" s="100"/>
      <c r="S102" s="100"/>
    </row>
    <row r="103" spans="1:19" s="5" customFormat="1" x14ac:dyDescent="0.2">
      <c r="A103" s="47"/>
      <c r="C103"/>
      <c r="E103" s="6"/>
      <c r="F103" s="1"/>
      <c r="G103" s="49"/>
      <c r="H103" s="1"/>
      <c r="I103" s="1"/>
      <c r="J103" s="44"/>
      <c r="K103" s="49"/>
      <c r="L103" s="1"/>
      <c r="M103" s="109"/>
      <c r="O103" s="87"/>
      <c r="P103" s="102"/>
      <c r="Q103" s="102"/>
      <c r="R103" s="100"/>
      <c r="S103" s="101"/>
    </row>
    <row r="104" spans="1:19" s="5" customFormat="1" x14ac:dyDescent="0.2">
      <c r="A104" s="47"/>
      <c r="C104"/>
      <c r="E104" s="6"/>
      <c r="F104" s="1"/>
      <c r="G104" s="49"/>
      <c r="H104" s="1"/>
      <c r="I104" s="1"/>
      <c r="J104" s="44"/>
      <c r="K104" s="49"/>
      <c r="L104" s="1"/>
      <c r="M104" s="100"/>
      <c r="O104" s="87"/>
      <c r="P104" s="100"/>
      <c r="Q104" s="105"/>
      <c r="R104" s="100"/>
      <c r="S104" s="100"/>
    </row>
    <row r="105" spans="1:19" s="5" customFormat="1" x14ac:dyDescent="0.2">
      <c r="A105" s="47"/>
      <c r="C105"/>
      <c r="E105" s="6"/>
      <c r="F105" s="1"/>
      <c r="G105" s="49"/>
      <c r="H105" s="1"/>
      <c r="I105" s="1"/>
      <c r="J105" s="44"/>
      <c r="K105" s="49"/>
      <c r="L105" s="1"/>
      <c r="M105" s="109"/>
      <c r="O105" s="87"/>
      <c r="P105" s="109"/>
      <c r="Q105" s="108"/>
      <c r="R105" s="100"/>
      <c r="S105" s="42"/>
    </row>
    <row r="106" spans="1:19" s="5" customFormat="1" x14ac:dyDescent="0.2">
      <c r="A106" s="47"/>
      <c r="C106"/>
      <c r="E106" s="6"/>
      <c r="F106" s="1"/>
      <c r="G106" s="49"/>
      <c r="H106" s="1"/>
      <c r="I106" s="1"/>
      <c r="J106" s="44"/>
      <c r="K106" s="116"/>
      <c r="L106" s="1"/>
      <c r="M106" s="100"/>
      <c r="O106" s="87"/>
      <c r="P106" s="100"/>
      <c r="Q106" s="105"/>
      <c r="R106" s="100"/>
      <c r="S106" s="42"/>
    </row>
    <row r="107" spans="1:19" s="5" customFormat="1" x14ac:dyDescent="0.2">
      <c r="A107" s="47"/>
      <c r="C107" s="44"/>
      <c r="E107" s="6"/>
      <c r="F107" s="1"/>
      <c r="G107" s="44"/>
      <c r="H107" s="1"/>
      <c r="I107" s="1"/>
      <c r="J107" s="1"/>
      <c r="K107" s="116"/>
      <c r="L107" s="1"/>
      <c r="M107" s="100"/>
      <c r="O107" s="87"/>
      <c r="P107" s="109"/>
      <c r="Q107" s="108"/>
      <c r="R107" s="100"/>
      <c r="S107" s="42"/>
    </row>
    <row r="108" spans="1:19" s="5" customFormat="1" x14ac:dyDescent="0.2">
      <c r="A108" s="47"/>
      <c r="E108" s="6"/>
      <c r="F108" s="1"/>
      <c r="G108" s="44"/>
      <c r="H108" s="1"/>
      <c r="I108" s="1"/>
      <c r="J108" s="1"/>
      <c r="K108" s="116"/>
      <c r="L108" s="1"/>
      <c r="M108" s="100"/>
      <c r="O108" s="87"/>
      <c r="P108" s="100"/>
      <c r="Q108" s="105"/>
      <c r="R108" s="100"/>
      <c r="S108" s="42"/>
    </row>
    <row r="109" spans="1:19" s="5" customFormat="1" x14ac:dyDescent="0.2">
      <c r="A109" s="47"/>
      <c r="E109" s="6"/>
      <c r="F109" s="1"/>
      <c r="G109" s="44"/>
      <c r="H109" s="1"/>
      <c r="I109" s="1"/>
      <c r="J109" s="1"/>
      <c r="K109" s="116"/>
      <c r="L109" s="1"/>
      <c r="M109" s="100"/>
      <c r="O109" s="87"/>
      <c r="P109" s="109"/>
      <c r="Q109" s="108"/>
      <c r="R109" s="100"/>
      <c r="S109" s="42"/>
    </row>
    <row r="110" spans="1:19" s="5" customFormat="1" x14ac:dyDescent="0.2">
      <c r="A110" s="47"/>
      <c r="E110" s="6"/>
      <c r="F110" s="1"/>
      <c r="G110" s="44"/>
      <c r="H110" s="1"/>
      <c r="I110" s="1"/>
      <c r="J110" s="1"/>
      <c r="K110" s="116"/>
      <c r="L110" s="1"/>
      <c r="M110" s="110"/>
      <c r="O110" s="87"/>
      <c r="P110" s="100"/>
      <c r="Q110" s="105"/>
      <c r="R110" s="100"/>
      <c r="S110" s="42"/>
    </row>
    <row r="111" spans="1:19" s="5" customFormat="1" x14ac:dyDescent="0.2">
      <c r="A111" s="47"/>
      <c r="E111" s="6"/>
      <c r="F111" s="1"/>
      <c r="G111" s="44"/>
      <c r="H111" s="1"/>
      <c r="I111" s="1"/>
      <c r="J111" s="1"/>
      <c r="K111" s="116"/>
      <c r="L111" s="1"/>
      <c r="M111" s="100"/>
      <c r="O111" s="87"/>
      <c r="P111" s="100"/>
      <c r="Q111" s="102"/>
      <c r="R111" s="100"/>
      <c r="S111" s="42"/>
    </row>
    <row r="112" spans="1:19" s="5" customFormat="1" x14ac:dyDescent="0.2">
      <c r="A112" s="47"/>
      <c r="E112" s="6"/>
      <c r="F112" s="1"/>
      <c r="G112" s="44"/>
      <c r="H112" s="1"/>
      <c r="I112" s="1"/>
      <c r="J112" s="1"/>
      <c r="K112" s="116"/>
      <c r="L112" s="1"/>
      <c r="M112" s="44"/>
      <c r="O112" s="87"/>
      <c r="P112" s="100"/>
      <c r="Q112" s="105"/>
      <c r="R112" s="100"/>
      <c r="S112" s="42"/>
    </row>
    <row r="113" spans="1:19" s="5" customFormat="1" x14ac:dyDescent="0.2">
      <c r="A113" s="47"/>
      <c r="E113" s="6"/>
      <c r="F113" s="1"/>
      <c r="G113" s="44"/>
      <c r="H113" s="1"/>
      <c r="I113" s="1"/>
      <c r="J113" s="1"/>
      <c r="K113" s="116"/>
      <c r="L113" s="1"/>
      <c r="M113" s="44"/>
      <c r="O113" s="87"/>
      <c r="P113" s="100"/>
      <c r="Q113" s="102"/>
      <c r="R113" s="100"/>
      <c r="S113" s="42"/>
    </row>
    <row r="114" spans="1:19" s="5" customFormat="1" x14ac:dyDescent="0.2">
      <c r="A114" s="47"/>
      <c r="E114" s="6"/>
      <c r="F114" s="1"/>
      <c r="G114" s="44"/>
      <c r="H114" s="1"/>
      <c r="I114" s="1"/>
      <c r="J114" s="1"/>
      <c r="K114" s="116"/>
      <c r="L114" s="1"/>
      <c r="M114" s="44"/>
      <c r="O114" s="87"/>
      <c r="P114" s="110"/>
      <c r="Q114" s="111"/>
      <c r="R114" s="100"/>
      <c r="S114" s="42"/>
    </row>
    <row r="115" spans="1:19" s="5" customFormat="1" x14ac:dyDescent="0.2">
      <c r="A115" s="47"/>
      <c r="E115" s="6"/>
      <c r="F115" s="1"/>
      <c r="G115" s="44"/>
      <c r="H115" s="1"/>
      <c r="I115" s="1"/>
      <c r="J115" s="1"/>
      <c r="K115" s="116"/>
      <c r="L115" s="1"/>
      <c r="M115" s="44"/>
      <c r="O115" s="87"/>
      <c r="P115" s="100"/>
      <c r="Q115" s="102"/>
      <c r="R115" s="1"/>
      <c r="S115" s="1"/>
    </row>
    <row r="116" spans="1:19" x14ac:dyDescent="0.2">
      <c r="K116" s="116"/>
    </row>
    <row r="117" spans="1:19" x14ac:dyDescent="0.2">
      <c r="K117" s="116"/>
    </row>
    <row r="118" spans="1:19" x14ac:dyDescent="0.2">
      <c r="K118" s="116"/>
    </row>
    <row r="119" spans="1:19" x14ac:dyDescent="0.2">
      <c r="K119" s="116"/>
    </row>
    <row r="120" spans="1:19" x14ac:dyDescent="0.2">
      <c r="K120" s="116"/>
    </row>
    <row r="121" spans="1:19" x14ac:dyDescent="0.2">
      <c r="K121" s="116"/>
    </row>
    <row r="122" spans="1:19" x14ac:dyDescent="0.2">
      <c r="C122"/>
      <c r="K122" s="117"/>
    </row>
  </sheetData>
  <mergeCells count="73">
    <mergeCell ref="G92:K92"/>
    <mergeCell ref="G71:G72"/>
    <mergeCell ref="K78:K79"/>
    <mergeCell ref="L78:L79"/>
    <mergeCell ref="M78:M79"/>
    <mergeCell ref="J71:J72"/>
    <mergeCell ref="B65:B66"/>
    <mergeCell ref="D65:D68"/>
    <mergeCell ref="N78:N79"/>
    <mergeCell ref="D80:D83"/>
    <mergeCell ref="B91:C91"/>
    <mergeCell ref="K71:K72"/>
    <mergeCell ref="L71:L72"/>
    <mergeCell ref="M71:M72"/>
    <mergeCell ref="N71:N72"/>
    <mergeCell ref="D73:D74"/>
    <mergeCell ref="B78:B79"/>
    <mergeCell ref="C78:C79"/>
    <mergeCell ref="G78:G79"/>
    <mergeCell ref="J78:J79"/>
    <mergeCell ref="B71:B72"/>
    <mergeCell ref="C71:C72"/>
    <mergeCell ref="K63:K64"/>
    <mergeCell ref="L63:L64"/>
    <mergeCell ref="M63:M64"/>
    <mergeCell ref="N63:N64"/>
    <mergeCell ref="B63:B64"/>
    <mergeCell ref="C63:C64"/>
    <mergeCell ref="G63:G64"/>
    <mergeCell ref="J63:J64"/>
    <mergeCell ref="L47:L48"/>
    <mergeCell ref="M47:M48"/>
    <mergeCell ref="N47:N48"/>
    <mergeCell ref="D49:D60"/>
    <mergeCell ref="B47:B48"/>
    <mergeCell ref="C47:C48"/>
    <mergeCell ref="G47:G48"/>
    <mergeCell ref="J47:J48"/>
    <mergeCell ref="K47:K48"/>
    <mergeCell ref="L36:L37"/>
    <mergeCell ref="M36:M37"/>
    <mergeCell ref="N36:N37"/>
    <mergeCell ref="B38:B39"/>
    <mergeCell ref="D38:D44"/>
    <mergeCell ref="B41:B42"/>
    <mergeCell ref="B36:B37"/>
    <mergeCell ref="C36:C37"/>
    <mergeCell ref="G36:G37"/>
    <mergeCell ref="J36:J37"/>
    <mergeCell ref="K36:K37"/>
    <mergeCell ref="N19:N20"/>
    <mergeCell ref="D21:D33"/>
    <mergeCell ref="A22:A23"/>
    <mergeCell ref="B22:B23"/>
    <mergeCell ref="B24:B25"/>
    <mergeCell ref="A26:A27"/>
    <mergeCell ref="B26:B27"/>
    <mergeCell ref="L4:L5"/>
    <mergeCell ref="M4:M5"/>
    <mergeCell ref="N4:N5"/>
    <mergeCell ref="D6:D16"/>
    <mergeCell ref="B19:B20"/>
    <mergeCell ref="C19:C20"/>
    <mergeCell ref="G19:G20"/>
    <mergeCell ref="J19:J20"/>
    <mergeCell ref="K19:K20"/>
    <mergeCell ref="B4:B5"/>
    <mergeCell ref="C4:C5"/>
    <mergeCell ref="G4:G5"/>
    <mergeCell ref="J4:J5"/>
    <mergeCell ref="K4:K5"/>
    <mergeCell ref="L19:L20"/>
    <mergeCell ref="M19:M2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8" scale="67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当初積算 (歩掛り)</vt:lpstr>
      <vt:lpstr>当初積算 (見積もり)</vt:lpstr>
      <vt:lpstr>'当初積算 (見積もり)'!Print_Area</vt:lpstr>
      <vt:lpstr>'当初積算 (歩掛り)'!Print_Area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管財課（内線5116）</dc:creator>
  <cp:lastModifiedBy>菅原 誠広</cp:lastModifiedBy>
  <cp:lastPrinted>2026-03-02T10:16:47Z</cp:lastPrinted>
  <dcterms:created xsi:type="dcterms:W3CDTF">2009-05-21T00:52:14Z</dcterms:created>
  <dcterms:modified xsi:type="dcterms:W3CDTF">2026-03-03T01:38:44Z</dcterms:modified>
</cp:coreProperties>
</file>