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10.1.41.89\03_防災消防担当\010 消防担当\705_ＬＰガス価格高騰対策事業／R7経済対策\03-2‗小売支援実施マニュアル（暫定版）等の策定・事前周知\"/>
    </mc:Choice>
  </mc:AlternateContent>
  <xr:revisionPtr revIDLastSave="0" documentId="13_ncr:1_{78106267-B31F-4AA6-A335-034ACF2C7B43}" xr6:coauthVersionLast="47" xr6:coauthVersionMax="47" xr10:uidLastSave="{00000000-0000-0000-0000-000000000000}"/>
  <bookViews>
    <workbookView xWindow="-108" yWindow="-108" windowWidth="23256" windowHeight="12456" xr2:uid="{00000000-000D-0000-FFFF-FFFF00000000}"/>
  </bookViews>
  <sheets>
    <sheet name="【記載例・留意点】様式２別紙【税込】値引一覧表" sheetId="16" r:id="rId1"/>
  </sheets>
  <definedNames>
    <definedName name="_xlnm.Print_Area" localSheetId="0">【記載例・留意点】様式２別紙【税込】値引一覧表!$A$1:$O$62</definedName>
    <definedName name="_xlnm.Print_Titles" localSheetId="0">【記載例・留意点】様式２別紙【税込】値引一覧表!$1:$11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2" i="16" l="1"/>
  <c r="K23" i="16"/>
  <c r="K24" i="16"/>
  <c r="K25" i="16"/>
  <c r="K26" i="16"/>
  <c r="K27" i="16"/>
  <c r="K28" i="16"/>
  <c r="K29" i="16"/>
  <c r="K30" i="16"/>
  <c r="K31" i="16"/>
  <c r="K32" i="16"/>
  <c r="K33" i="16"/>
  <c r="K34" i="16"/>
  <c r="K35" i="16"/>
  <c r="K36" i="16"/>
  <c r="K37" i="16"/>
  <c r="K38" i="16"/>
  <c r="K39" i="16"/>
  <c r="K40" i="16"/>
  <c r="K41" i="16"/>
  <c r="K42" i="16"/>
  <c r="K43" i="16"/>
  <c r="K44" i="16"/>
  <c r="K45" i="16"/>
  <c r="K46" i="16"/>
  <c r="K47" i="16"/>
  <c r="K48" i="16"/>
  <c r="K49" i="16"/>
  <c r="K50" i="16"/>
  <c r="N21" i="16"/>
  <c r="L21" i="16"/>
  <c r="K21" i="16"/>
  <c r="J21" i="16"/>
  <c r="I21" i="16"/>
  <c r="I19" i="16"/>
  <c r="F22" i="16"/>
  <c r="F23" i="16"/>
  <c r="F24" i="16"/>
  <c r="F25" i="16"/>
  <c r="F26" i="16"/>
  <c r="F27" i="16"/>
  <c r="F28" i="16"/>
  <c r="F29" i="16"/>
  <c r="F30" i="16"/>
  <c r="F31" i="16"/>
  <c r="F32" i="16"/>
  <c r="F33" i="16"/>
  <c r="F34" i="16"/>
  <c r="F35" i="16"/>
  <c r="F36" i="16"/>
  <c r="F37" i="16"/>
  <c r="F38" i="16"/>
  <c r="F39" i="16"/>
  <c r="F40" i="16"/>
  <c r="F41" i="16"/>
  <c r="F42" i="16"/>
  <c r="F43" i="16"/>
  <c r="F44" i="16"/>
  <c r="F45" i="16"/>
  <c r="F46" i="16"/>
  <c r="F47" i="16"/>
  <c r="F48" i="16"/>
  <c r="F49" i="16"/>
  <c r="F50" i="16"/>
  <c r="F21" i="16"/>
  <c r="D21" i="16"/>
  <c r="K20" i="16"/>
  <c r="N20" i="16"/>
  <c r="I20" i="16"/>
  <c r="F20" i="16"/>
  <c r="J20" i="16" s="1"/>
  <c r="L20" i="16" s="1"/>
  <c r="E20" i="16"/>
  <c r="D20" i="16"/>
  <c r="N19" i="16"/>
  <c r="E19" i="16"/>
  <c r="D19" i="16"/>
  <c r="F19" i="16" s="1"/>
  <c r="J19" i="16" s="1"/>
  <c r="L19" i="16" s="1"/>
  <c r="N18" i="16"/>
  <c r="I18" i="16"/>
  <c r="E18" i="16"/>
  <c r="D18" i="16"/>
  <c r="F18" i="16" s="1"/>
  <c r="J18" i="16" s="1"/>
  <c r="N17" i="16"/>
  <c r="I17" i="16"/>
  <c r="E17" i="16"/>
  <c r="D17" i="16"/>
  <c r="N16" i="16"/>
  <c r="I16" i="16"/>
  <c r="E16" i="16"/>
  <c r="D16" i="16"/>
  <c r="F16" i="16" s="1"/>
  <c r="J16" i="16" s="1"/>
  <c r="L16" i="16" s="1"/>
  <c r="N15" i="16"/>
  <c r="K15" i="16"/>
  <c r="I15" i="16"/>
  <c r="D15" i="16"/>
  <c r="F15" i="16" s="1"/>
  <c r="J15" i="16" s="1"/>
  <c r="L15" i="16" s="1"/>
  <c r="N14" i="16"/>
  <c r="I14" i="16"/>
  <c r="E14" i="16"/>
  <c r="K14" i="16" s="1"/>
  <c r="D14" i="16"/>
  <c r="F14" i="16" s="1"/>
  <c r="J14" i="16" s="1"/>
  <c r="L14" i="16" s="1"/>
  <c r="N13" i="16"/>
  <c r="I13" i="16"/>
  <c r="F13" i="16"/>
  <c r="J13" i="16" s="1"/>
  <c r="D13" i="16"/>
  <c r="N12" i="16"/>
  <c r="I12" i="16"/>
  <c r="H12" i="16"/>
  <c r="G12" i="16"/>
  <c r="D12" i="16"/>
  <c r="F12" i="16" s="1"/>
  <c r="J12" i="16" s="1"/>
  <c r="D24" i="16"/>
  <c r="L12" i="16" l="1"/>
  <c r="K12" i="16"/>
  <c r="L13" i="16"/>
  <c r="K13" i="16"/>
  <c r="K19" i="16"/>
  <c r="K17" i="16"/>
  <c r="K16" i="16"/>
  <c r="K18" i="16"/>
  <c r="L18" i="16"/>
  <c r="F17" i="16"/>
  <c r="J17" i="16" s="1"/>
  <c r="L17" i="16" s="1"/>
  <c r="H53" i="16"/>
  <c r="G53" i="16"/>
  <c r="N50" i="16"/>
  <c r="I50" i="16"/>
  <c r="N49" i="16"/>
  <c r="I49" i="16"/>
  <c r="N48" i="16"/>
  <c r="I48" i="16"/>
  <c r="N47" i="16"/>
  <c r="I47" i="16"/>
  <c r="N46" i="16"/>
  <c r="I46" i="16"/>
  <c r="N45" i="16"/>
  <c r="I45" i="16"/>
  <c r="N44" i="16"/>
  <c r="I44" i="16"/>
  <c r="N43" i="16"/>
  <c r="I43" i="16"/>
  <c r="N42" i="16"/>
  <c r="I42" i="16"/>
  <c r="N41" i="16"/>
  <c r="I41" i="16"/>
  <c r="N40" i="16"/>
  <c r="I40" i="16"/>
  <c r="N39" i="16"/>
  <c r="I39" i="16"/>
  <c r="N38" i="16"/>
  <c r="I38" i="16"/>
  <c r="N37" i="16"/>
  <c r="I37" i="16"/>
  <c r="N36" i="16"/>
  <c r="I36" i="16"/>
  <c r="N35" i="16"/>
  <c r="I35" i="16"/>
  <c r="N34" i="16"/>
  <c r="I34" i="16"/>
  <c r="N33" i="16"/>
  <c r="I33" i="16"/>
  <c r="N32" i="16"/>
  <c r="I32" i="16"/>
  <c r="N31" i="16"/>
  <c r="I31" i="16"/>
  <c r="N30" i="16"/>
  <c r="I30" i="16"/>
  <c r="N29" i="16"/>
  <c r="I29" i="16"/>
  <c r="N28" i="16"/>
  <c r="I28" i="16"/>
  <c r="N27" i="16"/>
  <c r="I27" i="16"/>
  <c r="N26" i="16"/>
  <c r="I26" i="16"/>
  <c r="N25" i="16"/>
  <c r="I25" i="16"/>
  <c r="N24" i="16"/>
  <c r="I24" i="16"/>
  <c r="N23" i="16"/>
  <c r="I23" i="16"/>
  <c r="N22" i="16"/>
  <c r="I22" i="16"/>
  <c r="D53" i="16" l="1"/>
  <c r="I53" i="16"/>
  <c r="J26" i="16"/>
  <c r="J28" i="16"/>
  <c r="J27" i="16"/>
  <c r="J22" i="16"/>
  <c r="J48" i="16"/>
  <c r="J42" i="16"/>
  <c r="J39" i="16"/>
  <c r="J24" i="16"/>
  <c r="J29" i="16"/>
  <c r="J25" i="16"/>
  <c r="J30" i="16"/>
  <c r="J33" i="16"/>
  <c r="J50" i="16"/>
  <c r="J38" i="16"/>
  <c r="J41" i="16"/>
  <c r="J44" i="16"/>
  <c r="J47" i="16"/>
  <c r="J45" i="16"/>
  <c r="J35" i="16"/>
  <c r="J34" i="16"/>
  <c r="J40" i="16"/>
  <c r="J43" i="16"/>
  <c r="J46" i="16"/>
  <c r="J49" i="16"/>
  <c r="L22" i="16" l="1"/>
  <c r="L30" i="16"/>
  <c r="L27" i="16"/>
  <c r="L26" i="16"/>
  <c r="L28" i="16"/>
  <c r="L24" i="16"/>
  <c r="L29" i="16"/>
  <c r="L25" i="16"/>
  <c r="L45" i="16"/>
  <c r="L42" i="16"/>
  <c r="L48" i="16"/>
  <c r="L39" i="16"/>
  <c r="L34" i="16"/>
  <c r="L41" i="16"/>
  <c r="L49" i="16"/>
  <c r="L35" i="16"/>
  <c r="L38" i="16"/>
  <c r="L46" i="16"/>
  <c r="L43" i="16"/>
  <c r="L50" i="16"/>
  <c r="L40" i="16"/>
  <c r="L47" i="16"/>
  <c r="L33" i="16"/>
  <c r="L44" i="16"/>
  <c r="J31" i="16" l="1"/>
  <c r="E53" i="16"/>
  <c r="J32" i="16"/>
  <c r="J37" i="16"/>
  <c r="F53" i="16"/>
  <c r="J36" i="16"/>
  <c r="J23" i="16"/>
  <c r="J53" i="16" l="1"/>
  <c r="L23" i="16"/>
  <c r="L37" i="16"/>
  <c r="L32" i="16"/>
  <c r="L36" i="16"/>
  <c r="L31" i="16"/>
  <c r="L6" i="16" l="1"/>
  <c r="K6" i="16"/>
  <c r="L5" i="16"/>
  <c r="K4" i="16"/>
  <c r="L4" i="16"/>
  <c r="L53" i="16"/>
  <c r="K5" i="16"/>
  <c r="L7" i="16" l="1"/>
  <c r="K7" i="16"/>
</calcChain>
</file>

<file path=xl/sharedStrings.xml><?xml version="1.0" encoding="utf-8"?>
<sst xmlns="http://schemas.openxmlformats.org/spreadsheetml/2006/main" count="79" uniqueCount="66">
  <si>
    <t>備考</t>
    <rPh sb="0" eb="2">
      <t>ビコウ</t>
    </rPh>
    <phoneticPr fontId="1"/>
  </si>
  <si>
    <t>市町村名</t>
    <rPh sb="0" eb="4">
      <t>シチョウソンメイ</t>
    </rPh>
    <phoneticPr fontId="1"/>
  </si>
  <si>
    <t>盛岡市</t>
    <rPh sb="0" eb="3">
      <t>モリオカシ</t>
    </rPh>
    <phoneticPr fontId="1"/>
  </si>
  <si>
    <t>（合計）</t>
    <rPh sb="1" eb="3">
      <t>ゴウケイ</t>
    </rPh>
    <phoneticPr fontId="1"/>
  </si>
  <si>
    <t>合計</t>
    <rPh sb="0" eb="2">
      <t>ゴウケイ</t>
    </rPh>
    <phoneticPr fontId="1"/>
  </si>
  <si>
    <t>＜一覧の留意事項＞</t>
    <rPh sb="1" eb="3">
      <t>イチラン</t>
    </rPh>
    <rPh sb="4" eb="8">
      <t>リュウイジコウ</t>
    </rPh>
    <phoneticPr fontId="1"/>
  </si>
  <si>
    <t>顧客コード等</t>
    <rPh sb="0" eb="2">
      <t>コキャク</t>
    </rPh>
    <rPh sb="5" eb="6">
      <t>ナド</t>
    </rPh>
    <phoneticPr fontId="1"/>
  </si>
  <si>
    <t>例）08401810</t>
    <rPh sb="0" eb="1">
      <t>レイ</t>
    </rPh>
    <phoneticPr fontId="1"/>
  </si>
  <si>
    <t>例）33669900</t>
    <rPh sb="0" eb="1">
      <t>レイ</t>
    </rPh>
    <phoneticPr fontId="1"/>
  </si>
  <si>
    <t>販売所名</t>
    <rPh sb="0" eb="3">
      <t>ハンバイショ</t>
    </rPh>
    <rPh sb="3" eb="4">
      <t>メイ</t>
    </rPh>
    <phoneticPr fontId="1"/>
  </si>
  <si>
    <t>　「顧客コード等」：個人を識別するために記載してください。</t>
    <rPh sb="7" eb="8">
      <t>ナド</t>
    </rPh>
    <rPh sb="10" eb="12">
      <t>コジン</t>
    </rPh>
    <rPh sb="13" eb="15">
      <t>シキベツ</t>
    </rPh>
    <rPh sb="20" eb="22">
      <t>キサイ</t>
    </rPh>
    <phoneticPr fontId="1"/>
  </si>
  <si>
    <t>※「通し番号」　　：対象者数を確認できるように記載してください。</t>
    <rPh sb="2" eb="3">
      <t>トオ</t>
    </rPh>
    <rPh sb="4" eb="6">
      <t>バンゴウ</t>
    </rPh>
    <rPh sb="10" eb="13">
      <t>タイショウシャ</t>
    </rPh>
    <rPh sb="13" eb="14">
      <t>スウ</t>
    </rPh>
    <rPh sb="15" eb="17">
      <t>カクニン</t>
    </rPh>
    <rPh sb="23" eb="25">
      <t>キサイ</t>
    </rPh>
    <phoneticPr fontId="1"/>
  </si>
  <si>
    <t>　「備考」　　　　：「顧客コード等」に氏名を記載する場合、同姓同名や法人名が同一の対象者について識別可能になる情報などを記載してください。</t>
    <rPh sb="2" eb="4">
      <t>ビコウ</t>
    </rPh>
    <rPh sb="22" eb="24">
      <t>キサイ</t>
    </rPh>
    <rPh sb="29" eb="31">
      <t>ドウセイ</t>
    </rPh>
    <rPh sb="31" eb="33">
      <t>ドウメイ</t>
    </rPh>
    <rPh sb="34" eb="36">
      <t>ホウジン</t>
    </rPh>
    <rPh sb="36" eb="37">
      <t>メイ</t>
    </rPh>
    <rPh sb="38" eb="40">
      <t>ドウイツ</t>
    </rPh>
    <rPh sb="41" eb="44">
      <t>タイショウシャ</t>
    </rPh>
    <rPh sb="48" eb="50">
      <t>シキベツ</t>
    </rPh>
    <rPh sb="50" eb="52">
      <t>カノウ</t>
    </rPh>
    <rPh sb="55" eb="57">
      <t>ジョウホウ</t>
    </rPh>
    <rPh sb="60" eb="62">
      <t>キサイ</t>
    </rPh>
    <phoneticPr fontId="1"/>
  </si>
  <si>
    <t>例）18100150</t>
    <rPh sb="0" eb="1">
      <t>レイ</t>
    </rPh>
    <phoneticPr fontId="1"/>
  </si>
  <si>
    <t>奥州市</t>
    <rPh sb="0" eb="2">
      <t>オウシュウ</t>
    </rPh>
    <rPh sb="2" eb="3">
      <t>シ</t>
    </rPh>
    <phoneticPr fontId="1"/>
  </si>
  <si>
    <t>通し
番号</t>
    <rPh sb="0" eb="1">
      <t>トオ</t>
    </rPh>
    <rPh sb="3" eb="5">
      <t>バンゴウ</t>
    </rPh>
    <phoneticPr fontId="1"/>
  </si>
  <si>
    <t>(例１)</t>
    <rPh sb="1" eb="2">
      <t>レイ</t>
    </rPh>
    <phoneticPr fontId="1"/>
  </si>
  <si>
    <t>(例２)</t>
    <rPh sb="1" eb="2">
      <t>レイ</t>
    </rPh>
    <phoneticPr fontId="1"/>
  </si>
  <si>
    <t>(例３)</t>
    <rPh sb="1" eb="2">
      <t>レイ</t>
    </rPh>
    <phoneticPr fontId="1"/>
  </si>
  <si>
    <t>料金額（税込）
（値引前）</t>
    <rPh sb="0" eb="2">
      <t>リョウキン</t>
    </rPh>
    <rPh sb="2" eb="3">
      <t>ガク</t>
    </rPh>
    <rPh sb="4" eb="6">
      <t>ゼイコミ</t>
    </rPh>
    <rPh sb="11" eb="12">
      <t>マエ</t>
    </rPh>
    <phoneticPr fontId="1"/>
  </si>
  <si>
    <t>請求額（税込）
（値引後）</t>
    <rPh sb="0" eb="3">
      <t>セイキュウガク</t>
    </rPh>
    <rPh sb="4" eb="6">
      <t>ゼイコミ</t>
    </rPh>
    <rPh sb="11" eb="12">
      <t>アト</t>
    </rPh>
    <phoneticPr fontId="1"/>
  </si>
  <si>
    <t>請求額（税込）
（値引後）</t>
    <rPh sb="0" eb="3">
      <t>セイキュウガク</t>
    </rPh>
    <rPh sb="4" eb="6">
      <t>ゼイコ</t>
    </rPh>
    <rPh sb="11" eb="12">
      <t>アト</t>
    </rPh>
    <phoneticPr fontId="1"/>
  </si>
  <si>
    <t>値引した額
（税込合計）</t>
    <rPh sb="0" eb="2">
      <t>ネビキ</t>
    </rPh>
    <rPh sb="4" eb="5">
      <t>ガク</t>
    </rPh>
    <rPh sb="7" eb="9">
      <t>ゼイコ</t>
    </rPh>
    <rPh sb="9" eb="11">
      <t>ゴウケイ</t>
    </rPh>
    <phoneticPr fontId="1"/>
  </si>
  <si>
    <t>支援金の額
（合計）</t>
    <rPh sb="0" eb="3">
      <t>シエンキン</t>
    </rPh>
    <rPh sb="4" eb="5">
      <t>ガク</t>
    </rPh>
    <rPh sb="7" eb="9">
      <t>ゴウケイ</t>
    </rPh>
    <phoneticPr fontId="1"/>
  </si>
  <si>
    <t>件数</t>
    <rPh sb="0" eb="2">
      <t>ケンスウ</t>
    </rPh>
    <phoneticPr fontId="1"/>
  </si>
  <si>
    <t>摘要</t>
    <rPh sb="0" eb="2">
      <t>テキヨウ</t>
    </rPh>
    <phoneticPr fontId="1"/>
  </si>
  <si>
    <t>(例４)</t>
    <rPh sb="1" eb="2">
      <t>レイ</t>
    </rPh>
    <phoneticPr fontId="1"/>
  </si>
  <si>
    <t>値引を行った家庭・企業等の一覧表（支援金支給申請書兼請求書（様式第２号）添付書類）</t>
    <rPh sb="0" eb="2">
      <t>ネビキ</t>
    </rPh>
    <rPh sb="3" eb="4">
      <t>オコナ</t>
    </rPh>
    <rPh sb="6" eb="8">
      <t>カテイ</t>
    </rPh>
    <rPh sb="9" eb="11">
      <t>キギョウ</t>
    </rPh>
    <rPh sb="11" eb="12">
      <t>ナド</t>
    </rPh>
    <rPh sb="13" eb="16">
      <t>イチランヒョウ</t>
    </rPh>
    <rPh sb="17" eb="20">
      <t>シエンキン</t>
    </rPh>
    <rPh sb="20" eb="22">
      <t>シキュウ</t>
    </rPh>
    <rPh sb="22" eb="25">
      <t>シンセイショ</t>
    </rPh>
    <rPh sb="25" eb="26">
      <t>ケン</t>
    </rPh>
    <rPh sb="26" eb="29">
      <t>セイキュウショ</t>
    </rPh>
    <rPh sb="30" eb="32">
      <t>ヨウシキ</t>
    </rPh>
    <rPh sb="32" eb="33">
      <t>ダイ</t>
    </rPh>
    <rPh sb="34" eb="35">
      <t>ゴウ</t>
    </rPh>
    <rPh sb="36" eb="38">
      <t>テンプ</t>
    </rPh>
    <rPh sb="38" eb="40">
      <t>ショルイ</t>
    </rPh>
    <phoneticPr fontId="1"/>
  </si>
  <si>
    <t>久慈市</t>
    <rPh sb="0" eb="2">
      <t>クジ</t>
    </rPh>
    <rPh sb="2" eb="3">
      <t>シ</t>
    </rPh>
    <phoneticPr fontId="1"/>
  </si>
  <si>
    <t>釜石市</t>
    <rPh sb="0" eb="2">
      <t>カマイシ</t>
    </rPh>
    <rPh sb="2" eb="3">
      <t>シ</t>
    </rPh>
    <phoneticPr fontId="1"/>
  </si>
  <si>
    <t>(例５)</t>
    <rPh sb="1" eb="2">
      <t>レイ</t>
    </rPh>
    <phoneticPr fontId="1"/>
  </si>
  <si>
    <t>例）33410104</t>
    <rPh sb="0" eb="1">
      <t>レイ</t>
    </rPh>
    <phoneticPr fontId="1"/>
  </si>
  <si>
    <t>岩手町</t>
    <rPh sb="0" eb="3">
      <t>イワテマチ</t>
    </rPh>
    <phoneticPr fontId="1"/>
  </si>
  <si>
    <t>支援金の額</t>
    <rPh sb="0" eb="3">
      <t>シエンキン</t>
    </rPh>
    <rPh sb="4" eb="5">
      <t>ガク</t>
    </rPh>
    <phoneticPr fontId="1"/>
  </si>
  <si>
    <t>例６ア</t>
    <rPh sb="0" eb="1">
      <t>レイ</t>
    </rPh>
    <phoneticPr fontId="1"/>
  </si>
  <si>
    <t>例６イ</t>
    <rPh sb="0" eb="1">
      <t>レイ</t>
    </rPh>
    <phoneticPr fontId="1"/>
  </si>
  <si>
    <t>例６ウ</t>
    <rPh sb="0" eb="1">
      <t>レイ</t>
    </rPh>
    <phoneticPr fontId="1"/>
  </si>
  <si>
    <t>例）岩手太郎</t>
    <rPh sb="0" eb="1">
      <t>レイ</t>
    </rPh>
    <rPh sb="2" eb="4">
      <t>イワテ</t>
    </rPh>
    <rPh sb="4" eb="6">
      <t>タロウ</t>
    </rPh>
    <phoneticPr fontId="1"/>
  </si>
  <si>
    <t>例６エ</t>
    <rPh sb="0" eb="1">
      <t>レイ</t>
    </rPh>
    <phoneticPr fontId="1"/>
  </si>
  <si>
    <t>例）岩手太郎</t>
    <rPh sb="0" eb="1">
      <t>レイ</t>
    </rPh>
    <rPh sb="2" eb="6">
      <t>イワテタロウ</t>
    </rPh>
    <phoneticPr fontId="1"/>
  </si>
  <si>
    <t>値引した額
（円）※税込</t>
    <rPh sb="4" eb="5">
      <t>ガク</t>
    </rPh>
    <rPh sb="7" eb="8">
      <t>エン</t>
    </rPh>
    <rPh sb="10" eb="12">
      <t>ゼイコミ</t>
    </rPh>
    <phoneticPr fontId="1"/>
  </si>
  <si>
    <t>（適切な値引です）</t>
    <rPh sb="1" eb="3">
      <t>テキセツ</t>
    </rPh>
    <rPh sb="4" eb="6">
      <t>ネビキ</t>
    </rPh>
    <phoneticPr fontId="1"/>
  </si>
  <si>
    <t>要修正、請求額を０円に
（例１又は例２に修正）</t>
    <rPh sb="0" eb="3">
      <t>ヨウシュウセイ</t>
    </rPh>
    <rPh sb="4" eb="7">
      <t>セイキュウガク</t>
    </rPh>
    <rPh sb="9" eb="10">
      <t>エン</t>
    </rPh>
    <rPh sb="13" eb="14">
      <t>レイ</t>
    </rPh>
    <rPh sb="15" eb="16">
      <t>マタ</t>
    </rPh>
    <rPh sb="17" eb="18">
      <t>レイ</t>
    </rPh>
    <rPh sb="20" eb="22">
      <t>シュウセイ</t>
    </rPh>
    <phoneticPr fontId="1"/>
  </si>
  <si>
    <t>通し番号例６イとは、同一敷地内別建物</t>
    <rPh sb="0" eb="1">
      <t>トオ</t>
    </rPh>
    <rPh sb="2" eb="4">
      <t>バンゴウ</t>
    </rPh>
    <rPh sb="4" eb="5">
      <t>レイ</t>
    </rPh>
    <rPh sb="10" eb="15">
      <t>ドウイツシキチナイ</t>
    </rPh>
    <rPh sb="15" eb="16">
      <t>ベツ</t>
    </rPh>
    <rPh sb="16" eb="18">
      <t>タテモノ</t>
    </rPh>
    <phoneticPr fontId="1"/>
  </si>
  <si>
    <t>通し番号例６アとは、同一敷地内別建物</t>
    <rPh sb="0" eb="1">
      <t>トオ</t>
    </rPh>
    <rPh sb="2" eb="4">
      <t>バンゴウ</t>
    </rPh>
    <rPh sb="4" eb="5">
      <t>レイ</t>
    </rPh>
    <rPh sb="10" eb="12">
      <t>ドウイツ</t>
    </rPh>
    <rPh sb="12" eb="15">
      <t>シキチナイ</t>
    </rPh>
    <rPh sb="15" eb="18">
      <t>ベツタテモノ</t>
    </rPh>
    <phoneticPr fontId="1"/>
  </si>
  <si>
    <t>通し番号例６エとは、同姓同名だが別人物（盛岡市内丸）</t>
    <rPh sb="0" eb="1">
      <t>トオ</t>
    </rPh>
    <rPh sb="2" eb="4">
      <t>バンゴウ</t>
    </rPh>
    <rPh sb="4" eb="5">
      <t>レイ</t>
    </rPh>
    <rPh sb="10" eb="14">
      <t>ドウセイドウメイ</t>
    </rPh>
    <rPh sb="16" eb="19">
      <t>ベツジンブツ</t>
    </rPh>
    <rPh sb="20" eb="23">
      <t>モリオカシ</t>
    </rPh>
    <rPh sb="23" eb="25">
      <t>ウチマル</t>
    </rPh>
    <phoneticPr fontId="1"/>
  </si>
  <si>
    <t>通し番号例６ウとは、同姓同名だが別人物（盛岡市新庄）</t>
    <rPh sb="0" eb="1">
      <t>トオ</t>
    </rPh>
    <rPh sb="2" eb="4">
      <t>バンゴウ</t>
    </rPh>
    <rPh sb="4" eb="5">
      <t>レイ</t>
    </rPh>
    <rPh sb="10" eb="14">
      <t>ドウセイドウメイ</t>
    </rPh>
    <rPh sb="16" eb="19">
      <t>ベツジンブツ</t>
    </rPh>
    <rPh sb="20" eb="23">
      <t>モリオカシ</t>
    </rPh>
    <rPh sb="23" eb="25">
      <t>シンジョウ</t>
    </rPh>
    <phoneticPr fontId="1"/>
  </si>
  <si>
    <t>重複確認
チェック</t>
    <rPh sb="0" eb="2">
      <t>チョウフク</t>
    </rPh>
    <rPh sb="2" eb="4">
      <t>カクニン</t>
    </rPh>
    <phoneticPr fontId="1"/>
  </si>
  <si>
    <t>値引額
チェック</t>
    <rPh sb="0" eb="3">
      <t>ネビキガク</t>
    </rPh>
    <phoneticPr fontId="1"/>
  </si>
  <si>
    <t>（合計）
※税込</t>
    <rPh sb="1" eb="3">
      <t>ゴウケイ</t>
    </rPh>
    <rPh sb="6" eb="8">
      <t>ゼイコミ</t>
    </rPh>
    <phoneticPr fontId="1"/>
  </si>
  <si>
    <t>八幡平市</t>
    <rPh sb="0" eb="4">
      <t>ハチマンタイシ</t>
    </rPh>
    <phoneticPr fontId="1"/>
  </si>
  <si>
    <t>滝沢市</t>
    <rPh sb="0" eb="3">
      <t>タキザワシ</t>
    </rPh>
    <phoneticPr fontId="1"/>
  </si>
  <si>
    <t>矢巾町</t>
    <rPh sb="0" eb="3">
      <t>ヤハバマチ</t>
    </rPh>
    <phoneticPr fontId="1"/>
  </si>
  <si>
    <t>紫波町</t>
    <rPh sb="0" eb="3">
      <t>シワマチ</t>
    </rPh>
    <phoneticPr fontId="1"/>
  </si>
  <si>
    <t>雫石町</t>
    <rPh sb="0" eb="3">
      <t>シズクイシマチ</t>
    </rPh>
    <phoneticPr fontId="1"/>
  </si>
  <si>
    <t>通し番号４とは、同一名義別建物</t>
    <rPh sb="0" eb="1">
      <t>トオ</t>
    </rPh>
    <rPh sb="2" eb="4">
      <t>バンゴウ</t>
    </rPh>
    <rPh sb="8" eb="12">
      <t>ドウイツメイギ</t>
    </rPh>
    <rPh sb="12" eb="15">
      <t>ベツタテモノ</t>
    </rPh>
    <phoneticPr fontId="1"/>
  </si>
  <si>
    <t>通し番号３とは、同一名義別建物</t>
    <rPh sb="0" eb="1">
      <t>トオ</t>
    </rPh>
    <rPh sb="2" eb="4">
      <t>バンゴウ</t>
    </rPh>
    <rPh sb="8" eb="12">
      <t>ドウイツメイギ</t>
    </rPh>
    <rPh sb="12" eb="15">
      <t>ベツタテモノ</t>
    </rPh>
    <phoneticPr fontId="1"/>
  </si>
  <si>
    <t>　　　　　　　　　：「顧客コード等」に重複がある場合（重複確認チェックに１以外の数字が表示された場合）、それぞれ異なる対象で適切な値引である旨の説明を記載してください。</t>
    <rPh sb="19" eb="21">
      <t>チョウフク</t>
    </rPh>
    <rPh sb="21" eb="22">
      <t>ジンメイ</t>
    </rPh>
    <rPh sb="24" eb="26">
      <t>バアイ</t>
    </rPh>
    <rPh sb="27" eb="29">
      <t>チョウフク</t>
    </rPh>
    <rPh sb="29" eb="31">
      <t>カクニン</t>
    </rPh>
    <rPh sb="37" eb="39">
      <t>イガイ</t>
    </rPh>
    <rPh sb="40" eb="42">
      <t>スウジ</t>
    </rPh>
    <rPh sb="43" eb="45">
      <t>ヒョウジ</t>
    </rPh>
    <rPh sb="48" eb="50">
      <t>バアイ</t>
    </rPh>
    <rPh sb="56" eb="57">
      <t>コト</t>
    </rPh>
    <rPh sb="59" eb="61">
      <t>タイショウ</t>
    </rPh>
    <rPh sb="62" eb="64">
      <t>テキセツ</t>
    </rPh>
    <rPh sb="65" eb="67">
      <t>ネビキ</t>
    </rPh>
    <rPh sb="70" eb="71">
      <t>ムネ</t>
    </rPh>
    <rPh sb="72" eb="74">
      <t>セツメイ</t>
    </rPh>
    <rPh sb="75" eb="77">
      <t>キサイ</t>
    </rPh>
    <phoneticPr fontId="1"/>
  </si>
  <si>
    <t>（例）同一名義別住所、同一敷地内別建物、法人統一コード・別契約、複数設置・メーター毎契約、</t>
    <rPh sb="1" eb="2">
      <t>レイ</t>
    </rPh>
    <rPh sb="3" eb="10">
      <t>ドウイツメイギベツジュウショ</t>
    </rPh>
    <rPh sb="11" eb="13">
      <t>ドウイツ</t>
    </rPh>
    <rPh sb="13" eb="16">
      <t>シキチナイ</t>
    </rPh>
    <rPh sb="16" eb="19">
      <t>ベツタテモノ</t>
    </rPh>
    <rPh sb="20" eb="24">
      <t>ホウジントウイツ</t>
    </rPh>
    <rPh sb="28" eb="29">
      <t>ベツ</t>
    </rPh>
    <rPh sb="29" eb="31">
      <t>ケイヤク</t>
    </rPh>
    <rPh sb="32" eb="36">
      <t>フクスウセッチ</t>
    </rPh>
    <rPh sb="41" eb="42">
      <t>ゴト</t>
    </rPh>
    <rPh sb="42" eb="44">
      <t>ケイヤク</t>
    </rPh>
    <phoneticPr fontId="1"/>
  </si>
  <si>
    <t>令和８年２月（３月）検針分</t>
    <rPh sb="8" eb="9">
      <t>ガツ</t>
    </rPh>
    <rPh sb="10" eb="13">
      <t>ケンシンブン</t>
    </rPh>
    <phoneticPr fontId="1"/>
  </si>
  <si>
    <t>令和８年３月（４月）検針分</t>
    <rPh sb="8" eb="9">
      <t>ガツ</t>
    </rPh>
    <rPh sb="10" eb="13">
      <t>ケンシンブン</t>
    </rPh>
    <phoneticPr fontId="1"/>
  </si>
  <si>
    <t>税抜1,901円以上の値引</t>
    <rPh sb="0" eb="2">
      <t>ゼイヌ</t>
    </rPh>
    <rPh sb="7" eb="8">
      <t>エン</t>
    </rPh>
    <rPh sb="8" eb="10">
      <t>イジョウ</t>
    </rPh>
    <rPh sb="11" eb="13">
      <t>ネビキ</t>
    </rPh>
    <phoneticPr fontId="1"/>
  </si>
  <si>
    <t>税抜1,900円の値引</t>
    <rPh sb="0" eb="2">
      <t>ゼイヌ</t>
    </rPh>
    <rPh sb="7" eb="8">
      <t>エン</t>
    </rPh>
    <rPh sb="9" eb="11">
      <t>ネビキ</t>
    </rPh>
    <phoneticPr fontId="1"/>
  </si>
  <si>
    <t>税抜1,899円以下の値引</t>
    <rPh sb="0" eb="2">
      <t>ゼイヌ</t>
    </rPh>
    <rPh sb="7" eb="8">
      <t>エン</t>
    </rPh>
    <rPh sb="8" eb="10">
      <t>イカ</t>
    </rPh>
    <rPh sb="11" eb="13">
      <t>ネビキ</t>
    </rPh>
    <phoneticPr fontId="1"/>
  </si>
  <si>
    <t>要修正、1,900円まで値引可能</t>
    <rPh sb="0" eb="3">
      <t>ヨウシュウセイ</t>
    </rPh>
    <rPh sb="9" eb="10">
      <t>エン</t>
    </rPh>
    <rPh sb="12" eb="14">
      <t>ネビ</t>
    </rPh>
    <rPh sb="14" eb="16">
      <t>カノウ</t>
    </rPh>
    <phoneticPr fontId="1"/>
  </si>
  <si>
    <t>要修正、値引は1,900円以内</t>
    <rPh sb="0" eb="3">
      <t>ヨウシュウセイ</t>
    </rPh>
    <rPh sb="4" eb="6">
      <t>ネビキ</t>
    </rPh>
    <rPh sb="12" eb="13">
      <t>エン</t>
    </rPh>
    <rPh sb="13" eb="15">
      <t>イナイ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</si>
</sst>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游ゴシック"/>
      <family val="2"/>
      <charset val="128"/>
      <scheme val="minor"/>
    </font>
    <font>
      <sz val="6"/>
      <name val="游ゴシック"/>
      <family val="2"/>
      <charset val="128"/>
      <scheme val="minor"/>
    </font>
    <font>
      <b/>
      <sz val="16"/>
      <color theme="1"/>
      <name val="游ゴシック"/>
      <family val="3"/>
      <charset val="128"/>
      <scheme val="minor"/>
    </font>
    <font>
      <b/>
      <sz val="24"/>
      <color theme="1"/>
      <name val="游ゴシック"/>
      <family val="3"/>
      <charset val="128"/>
      <scheme val="minor"/>
    </font>
    <font>
      <sz val="11"/>
      <color theme="1"/>
      <name val="游ゴシック"/>
      <family val="2"/>
      <charset val="128"/>
      <scheme val="minor"/>
    </font>
    <font>
      <sz val="16"/>
      <color theme="1"/>
      <name val="游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rgb="FFFFCCFF"/>
        <bgColor indexed="64"/>
      </patternFill>
    </fill>
    <fill>
      <patternFill patternType="solid">
        <fgColor theme="0" tint="-0.249977111117893"/>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bottom style="double">
        <color auto="1"/>
      </bottom>
      <diagonal/>
    </border>
    <border>
      <left style="thin">
        <color indexed="64"/>
      </left>
      <right/>
      <top/>
      <bottom/>
      <diagonal/>
    </border>
    <border>
      <left style="thin">
        <color indexed="64"/>
      </left>
      <right style="thin">
        <color indexed="64"/>
      </right>
      <top style="hair">
        <color indexed="64"/>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64">
    <xf numFmtId="0" fontId="0" fillId="0" borderId="0" xfId="0">
      <alignment vertical="center"/>
    </xf>
    <xf numFmtId="0" fontId="0" fillId="0" borderId="1" xfId="0" applyBorder="1" applyAlignment="1">
      <alignment horizontal="center" vertical="center"/>
    </xf>
    <xf numFmtId="0" fontId="2" fillId="0" borderId="0" xfId="0" applyFont="1">
      <alignment vertical="center"/>
    </xf>
    <xf numFmtId="0" fontId="3" fillId="0" borderId="0" xfId="0" applyFont="1">
      <alignment vertical="center"/>
    </xf>
    <xf numFmtId="38" fontId="0" fillId="0" borderId="1" xfId="1" applyFont="1" applyBorder="1">
      <alignment vertical="center"/>
    </xf>
    <xf numFmtId="38" fontId="0" fillId="0" borderId="1" xfId="1" applyFont="1" applyBorder="1" applyAlignment="1">
      <alignment horizontal="center" vertical="center"/>
    </xf>
    <xf numFmtId="0" fontId="0" fillId="0" borderId="1" xfId="0" applyBorder="1" applyAlignment="1">
      <alignment horizontal="center" vertical="center" wrapText="1"/>
    </xf>
    <xf numFmtId="38" fontId="0" fillId="0" borderId="5" xfId="1" applyFont="1" applyBorder="1">
      <alignment vertical="center"/>
    </xf>
    <xf numFmtId="38" fontId="0" fillId="0" borderId="6" xfId="1" applyFont="1" applyBorder="1">
      <alignment vertical="center"/>
    </xf>
    <xf numFmtId="0" fontId="2" fillId="0" borderId="7" xfId="0" applyFont="1" applyBorder="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xf>
    <xf numFmtId="38" fontId="0" fillId="0" borderId="8" xfId="1" applyFont="1" applyBorder="1">
      <alignment vertical="center"/>
    </xf>
    <xf numFmtId="38" fontId="0" fillId="0" borderId="0" xfId="1" applyFont="1" applyBorder="1">
      <alignment vertical="center"/>
    </xf>
    <xf numFmtId="38" fontId="0" fillId="0" borderId="3" xfId="1" applyFont="1" applyBorder="1" applyAlignment="1">
      <alignment horizontal="center" vertical="center"/>
    </xf>
    <xf numFmtId="0" fontId="0" fillId="0" borderId="9" xfId="0" applyBorder="1" applyAlignment="1">
      <alignment horizontal="center" vertical="center"/>
    </xf>
    <xf numFmtId="0" fontId="0" fillId="2" borderId="1" xfId="0" applyFill="1" applyBorder="1" applyAlignment="1">
      <alignment horizontal="center" vertical="center" wrapText="1"/>
    </xf>
    <xf numFmtId="38" fontId="0" fillId="0" borderId="1" xfId="1" applyFont="1" applyBorder="1" applyAlignment="1">
      <alignment horizontal="center" vertical="center" wrapText="1"/>
    </xf>
    <xf numFmtId="0" fontId="0" fillId="0" borderId="10" xfId="0" applyBorder="1">
      <alignment vertical="center"/>
    </xf>
    <xf numFmtId="38" fontId="0" fillId="0" borderId="10" xfId="1" applyFont="1" applyFill="1" applyBorder="1">
      <alignment vertical="center"/>
    </xf>
    <xf numFmtId="38" fontId="0" fillId="2" borderId="10" xfId="1" applyFont="1" applyFill="1" applyBorder="1">
      <alignment vertical="center"/>
    </xf>
    <xf numFmtId="0" fontId="0" fillId="0" borderId="11" xfId="0" applyBorder="1">
      <alignment vertical="center"/>
    </xf>
    <xf numFmtId="38" fontId="0" fillId="0" borderId="11" xfId="1" applyFont="1" applyFill="1" applyBorder="1">
      <alignment vertical="center"/>
    </xf>
    <xf numFmtId="38" fontId="0" fillId="2" borderId="11" xfId="1" applyFont="1" applyFill="1" applyBorder="1">
      <alignment vertical="center"/>
    </xf>
    <xf numFmtId="0" fontId="0" fillId="0" borderId="12" xfId="0" applyBorder="1">
      <alignment vertical="center"/>
    </xf>
    <xf numFmtId="38" fontId="0" fillId="0" borderId="12" xfId="1" applyFont="1" applyFill="1" applyBorder="1">
      <alignment vertical="center"/>
    </xf>
    <xf numFmtId="38" fontId="0" fillId="2" borderId="12" xfId="1" applyFont="1" applyFill="1" applyBorder="1">
      <alignment vertical="center"/>
    </xf>
    <xf numFmtId="38" fontId="0" fillId="0" borderId="11" xfId="1" applyFont="1" applyFill="1" applyBorder="1" applyAlignment="1">
      <alignment horizontal="center" vertical="center"/>
    </xf>
    <xf numFmtId="38" fontId="0" fillId="0" borderId="12" xfId="1" applyFont="1" applyFill="1" applyBorder="1" applyAlignment="1">
      <alignment horizontal="center" vertical="center"/>
    </xf>
    <xf numFmtId="38" fontId="0" fillId="0" borderId="10" xfId="1" applyFont="1" applyFill="1" applyBorder="1" applyAlignment="1">
      <alignment horizontal="center" vertical="center"/>
    </xf>
    <xf numFmtId="0" fontId="0" fillId="0" borderId="1" xfId="0" applyBorder="1">
      <alignment vertical="center"/>
    </xf>
    <xf numFmtId="38" fontId="0" fillId="0" borderId="1" xfId="1" applyFont="1" applyBorder="1" applyAlignment="1">
      <alignment horizontal="right" vertical="center"/>
    </xf>
    <xf numFmtId="0" fontId="0" fillId="0" borderId="4" xfId="0" applyBorder="1" applyAlignment="1">
      <alignment horizontal="center" vertical="center" wrapText="1"/>
    </xf>
    <xf numFmtId="0" fontId="0" fillId="0" borderId="9"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0" fillId="0" borderId="12" xfId="0" applyBorder="1" applyAlignment="1">
      <alignment vertical="center" wrapText="1"/>
    </xf>
    <xf numFmtId="0" fontId="0" fillId="3" borderId="1" xfId="0" applyFill="1" applyBorder="1" applyAlignment="1">
      <alignment horizontal="center" vertical="center" wrapText="1"/>
    </xf>
    <xf numFmtId="0" fontId="0" fillId="0" borderId="0" xfId="0" applyAlignment="1">
      <alignment horizontal="left" vertical="center"/>
    </xf>
    <xf numFmtId="0" fontId="0" fillId="0" borderId="0" xfId="0" applyAlignment="1">
      <alignment vertical="center" wrapText="1"/>
    </xf>
    <xf numFmtId="0" fontId="2" fillId="2" borderId="7" xfId="0" applyFont="1" applyFill="1" applyBorder="1" applyAlignment="1">
      <alignment horizontal="center" vertical="center"/>
    </xf>
    <xf numFmtId="38" fontId="5" fillId="0" borderId="2" xfId="1" applyFont="1" applyBorder="1" applyAlignment="1">
      <alignment horizontal="center" vertical="center"/>
    </xf>
    <xf numFmtId="38" fontId="5" fillId="0" borderId="3" xfId="1" applyFont="1" applyBorder="1" applyAlignment="1">
      <alignment horizontal="center" vertical="center"/>
    </xf>
    <xf numFmtId="38" fontId="5" fillId="0" borderId="6" xfId="1" applyFont="1" applyBorder="1" applyAlignment="1">
      <alignment horizontal="center" vertical="center"/>
    </xf>
    <xf numFmtId="0" fontId="0" fillId="4" borderId="4" xfId="0" applyFill="1" applyBorder="1">
      <alignment vertical="center"/>
    </xf>
    <xf numFmtId="0" fontId="0" fillId="4" borderId="4" xfId="0" applyFill="1" applyBorder="1" applyAlignment="1">
      <alignment horizontal="center" vertical="center"/>
    </xf>
    <xf numFmtId="38" fontId="0" fillId="4" borderId="9" xfId="1" applyFont="1" applyFill="1" applyBorder="1">
      <alignment vertical="center"/>
    </xf>
    <xf numFmtId="38" fontId="0" fillId="4" borderId="4" xfId="1" applyFont="1" applyFill="1" applyBorder="1">
      <alignment vertical="center"/>
    </xf>
    <xf numFmtId="38" fontId="0" fillId="4" borderId="11" xfId="1" applyFont="1" applyFill="1" applyBorder="1" applyAlignment="1">
      <alignment horizontal="center" vertical="center"/>
    </xf>
    <xf numFmtId="0" fontId="0" fillId="4" borderId="4" xfId="0" applyFill="1" applyBorder="1" applyAlignment="1">
      <alignment vertical="center" wrapText="1"/>
    </xf>
    <xf numFmtId="0" fontId="0" fillId="4" borderId="9" xfId="0" applyFill="1" applyBorder="1">
      <alignment vertical="center"/>
    </xf>
    <xf numFmtId="0" fontId="0" fillId="4" borderId="9" xfId="0" applyFill="1" applyBorder="1" applyAlignment="1">
      <alignment horizontal="center" vertical="center"/>
    </xf>
    <xf numFmtId="38" fontId="0" fillId="4" borderId="11" xfId="1" applyFont="1" applyFill="1" applyBorder="1">
      <alignment vertical="center"/>
    </xf>
    <xf numFmtId="0" fontId="0" fillId="4" borderId="9" xfId="0" applyFill="1" applyBorder="1" applyAlignment="1">
      <alignment vertical="center" wrapText="1"/>
    </xf>
    <xf numFmtId="38" fontId="0" fillId="4" borderId="13" xfId="1" applyFont="1" applyFill="1" applyBorder="1">
      <alignment vertical="center"/>
    </xf>
    <xf numFmtId="38" fontId="0" fillId="4" borderId="9" xfId="1" applyFont="1" applyFill="1" applyBorder="1" applyAlignment="1">
      <alignment horizontal="center" vertical="center"/>
    </xf>
    <xf numFmtId="38" fontId="0" fillId="4" borderId="14" xfId="1" applyFont="1" applyFill="1" applyBorder="1">
      <alignment vertical="center"/>
    </xf>
    <xf numFmtId="0" fontId="0" fillId="0" borderId="13" xfId="0" applyBorder="1">
      <alignment vertical="center"/>
    </xf>
    <xf numFmtId="0" fontId="0" fillId="2" borderId="10" xfId="0" applyFill="1" applyBorder="1">
      <alignment vertical="center"/>
    </xf>
    <xf numFmtId="0" fontId="0" fillId="2" borderId="10" xfId="0" applyFill="1" applyBorder="1" applyAlignment="1">
      <alignment horizontal="center" vertical="center"/>
    </xf>
    <xf numFmtId="0" fontId="0" fillId="2" borderId="11" xfId="0" applyFill="1" applyBorder="1">
      <alignment vertical="center"/>
    </xf>
    <xf numFmtId="0" fontId="0" fillId="2" borderId="11" xfId="0" applyFill="1" applyBorder="1" applyAlignment="1">
      <alignment horizontal="center" vertical="center"/>
    </xf>
    <xf numFmtId="0" fontId="0" fillId="2" borderId="12" xfId="0" applyFill="1" applyBorder="1">
      <alignment vertical="center"/>
    </xf>
    <xf numFmtId="0" fontId="0" fillId="2" borderId="1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707572</xdr:colOff>
      <xdr:row>0</xdr:row>
      <xdr:rowOff>63232</xdr:rowOff>
    </xdr:from>
    <xdr:to>
      <xdr:col>12</xdr:col>
      <xdr:colOff>293752</xdr:colOff>
      <xdr:row>1</xdr:row>
      <xdr:rowOff>122464</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0051597" y="63232"/>
          <a:ext cx="2405580" cy="430707"/>
        </a:xfrm>
        <a:prstGeom prst="roundRect">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600" b="1"/>
            <a:t>黄色のセルに入力</a:t>
          </a:r>
        </a:p>
      </xdr:txBody>
    </xdr:sp>
    <xdr:clientData/>
  </xdr:twoCellAnchor>
  <xdr:twoCellAnchor>
    <xdr:from>
      <xdr:col>12</xdr:col>
      <xdr:colOff>571499</xdr:colOff>
      <xdr:row>0</xdr:row>
      <xdr:rowOff>95250</xdr:rowOff>
    </xdr:from>
    <xdr:to>
      <xdr:col>12</xdr:col>
      <xdr:colOff>1914605</xdr:colOff>
      <xdr:row>1</xdr:row>
      <xdr:rowOff>154482</xdr:rowOff>
    </xdr:to>
    <xdr:sp macro="" textlink="">
      <xdr:nvSpPr>
        <xdr:cNvPr id="3" name="角丸四角形 3">
          <a:extLst>
            <a:ext uri="{FF2B5EF4-FFF2-40B4-BE49-F238E27FC236}">
              <a16:creationId xmlns:a16="http://schemas.microsoft.com/office/drawing/2014/main" id="{00000000-0008-0000-0000-000003000000}"/>
            </a:ext>
          </a:extLst>
        </xdr:cNvPr>
        <xdr:cNvSpPr/>
      </xdr:nvSpPr>
      <xdr:spPr>
        <a:xfrm>
          <a:off x="12734924" y="95250"/>
          <a:ext cx="1343106" cy="430707"/>
        </a:xfrm>
        <a:prstGeom prst="roundRect">
          <a:avLst/>
        </a:prstGeom>
        <a:solidFill>
          <a:srgbClr val="FFFF00"/>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600" b="1"/>
            <a:t>税込集計</a:t>
          </a:r>
        </a:p>
      </xdr:txBody>
    </xdr:sp>
    <xdr:clientData/>
  </xdr:twoCellAnchor>
  <xdr:twoCellAnchor>
    <xdr:from>
      <xdr:col>6</xdr:col>
      <xdr:colOff>403412</xdr:colOff>
      <xdr:row>3</xdr:row>
      <xdr:rowOff>166486</xdr:rowOff>
    </xdr:from>
    <xdr:to>
      <xdr:col>8</xdr:col>
      <xdr:colOff>842682</xdr:colOff>
      <xdr:row>7</xdr:row>
      <xdr:rowOff>35750</xdr:rowOff>
    </xdr:to>
    <xdr:sp macro="" textlink="">
      <xdr:nvSpPr>
        <xdr:cNvPr id="4" name="吹き出し: 線 (枠なし) 25">
          <a:extLst>
            <a:ext uri="{FF2B5EF4-FFF2-40B4-BE49-F238E27FC236}">
              <a16:creationId xmlns:a16="http://schemas.microsoft.com/office/drawing/2014/main" id="{00000000-0008-0000-0000-000004000000}"/>
            </a:ext>
          </a:extLst>
        </xdr:cNvPr>
        <xdr:cNvSpPr/>
      </xdr:nvSpPr>
      <xdr:spPr>
        <a:xfrm>
          <a:off x="6387353" y="1107780"/>
          <a:ext cx="2814917" cy="631264"/>
        </a:xfrm>
        <a:prstGeom prst="callout1">
          <a:avLst>
            <a:gd name="adj1" fmla="val 39027"/>
            <a:gd name="adj2" fmla="val 1072"/>
            <a:gd name="adj3" fmla="val 372033"/>
            <a:gd name="adj4" fmla="val -28951"/>
          </a:avLst>
        </a:prstGeom>
        <a:solidFill>
          <a:srgbClr val="FFCC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関数を設定していますので、誤って消さないようにご注意願います。</a:t>
          </a:r>
        </a:p>
      </xdr:txBody>
    </xdr:sp>
    <xdr:clientData/>
  </xdr:twoCellAnchor>
  <xdr:twoCellAnchor>
    <xdr:from>
      <xdr:col>7</xdr:col>
      <xdr:colOff>1165412</xdr:colOff>
      <xdr:row>0</xdr:row>
      <xdr:rowOff>44824</xdr:rowOff>
    </xdr:from>
    <xdr:to>
      <xdr:col>9</xdr:col>
      <xdr:colOff>526677</xdr:colOff>
      <xdr:row>3</xdr:row>
      <xdr:rowOff>168088</xdr:rowOff>
    </xdr:to>
    <xdr:sp macro="" textlink="">
      <xdr:nvSpPr>
        <xdr:cNvPr id="5" name="角丸四角形 4">
          <a:extLst>
            <a:ext uri="{FF2B5EF4-FFF2-40B4-BE49-F238E27FC236}">
              <a16:creationId xmlns:a16="http://schemas.microsoft.com/office/drawing/2014/main" id="{00000000-0008-0000-0000-000005000000}"/>
            </a:ext>
          </a:extLst>
        </xdr:cNvPr>
        <xdr:cNvSpPr/>
      </xdr:nvSpPr>
      <xdr:spPr>
        <a:xfrm>
          <a:off x="8337177" y="44824"/>
          <a:ext cx="1524000" cy="1064558"/>
        </a:xfrm>
        <a:prstGeom prst="roundRect">
          <a:avLst/>
        </a:prstGeom>
        <a:solidFill>
          <a:srgbClr val="FFCC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ctr"/>
          <a:r>
            <a:rPr kumimoji="1" lang="ja-JP" altLang="en-US" sz="2000">
              <a:solidFill>
                <a:srgbClr val="FF0000"/>
              </a:solidFill>
              <a:latin typeface="+mn-lt"/>
              <a:ea typeface="+mn-ea"/>
              <a:cs typeface="+mn-cs"/>
            </a:rPr>
            <a:t>記載例</a:t>
          </a:r>
          <a:endParaRPr kumimoji="1" lang="en-US" altLang="ja-JP" sz="2000">
            <a:solidFill>
              <a:srgbClr val="FF0000"/>
            </a:solidFill>
            <a:latin typeface="+mn-lt"/>
            <a:ea typeface="+mn-ea"/>
            <a:cs typeface="+mn-cs"/>
          </a:endParaRPr>
        </a:p>
        <a:p>
          <a:pPr marL="0" indent="0" algn="ctr"/>
          <a:r>
            <a:rPr kumimoji="1" lang="ja-JP" altLang="en-US" sz="2000">
              <a:solidFill>
                <a:srgbClr val="FF0000"/>
              </a:solidFill>
              <a:latin typeface="+mn-lt"/>
              <a:ea typeface="+mn-ea"/>
              <a:cs typeface="+mn-cs"/>
            </a:rPr>
            <a:t>税込集計</a:t>
          </a:r>
        </a:p>
      </xdr:txBody>
    </xdr:sp>
    <xdr:clientData/>
  </xdr:twoCellAnchor>
  <xdr:twoCellAnchor>
    <xdr:from>
      <xdr:col>2</xdr:col>
      <xdr:colOff>795618</xdr:colOff>
      <xdr:row>4</xdr:row>
      <xdr:rowOff>44824</xdr:rowOff>
    </xdr:from>
    <xdr:to>
      <xdr:col>4</xdr:col>
      <xdr:colOff>1125443</xdr:colOff>
      <xdr:row>6</xdr:row>
      <xdr:rowOff>74705</xdr:rowOff>
    </xdr:to>
    <xdr:sp macro="" textlink="">
      <xdr:nvSpPr>
        <xdr:cNvPr id="6" name="吹き出し: 線 (枠なし) 32">
          <a:extLst>
            <a:ext uri="{FF2B5EF4-FFF2-40B4-BE49-F238E27FC236}">
              <a16:creationId xmlns:a16="http://schemas.microsoft.com/office/drawing/2014/main" id="{00000000-0008-0000-0000-000006000000}"/>
            </a:ext>
          </a:extLst>
        </xdr:cNvPr>
        <xdr:cNvSpPr/>
      </xdr:nvSpPr>
      <xdr:spPr>
        <a:xfrm>
          <a:off x="2476500" y="1176618"/>
          <a:ext cx="2481355" cy="410881"/>
        </a:xfrm>
        <a:prstGeom prst="callout1">
          <a:avLst>
            <a:gd name="adj1" fmla="val 45494"/>
            <a:gd name="adj2" fmla="val -4245"/>
            <a:gd name="adj3" fmla="val -98463"/>
            <a:gd name="adj4" fmla="val -17344"/>
          </a:avLst>
        </a:prstGeom>
        <a:solidFill>
          <a:srgbClr val="FFCC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忘れずに入力をお願いします。</a:t>
          </a:r>
        </a:p>
      </xdr:txBody>
    </xdr:sp>
    <xdr:clientData/>
  </xdr:twoCellAnchor>
  <xdr:twoCellAnchor>
    <xdr:from>
      <xdr:col>3</xdr:col>
      <xdr:colOff>422143</xdr:colOff>
      <xdr:row>28</xdr:row>
      <xdr:rowOff>28814</xdr:rowOff>
    </xdr:from>
    <xdr:to>
      <xdr:col>6</xdr:col>
      <xdr:colOff>1120828</xdr:colOff>
      <xdr:row>33</xdr:row>
      <xdr:rowOff>217714</xdr:rowOff>
    </xdr:to>
    <xdr:sp macro="" textlink="">
      <xdr:nvSpPr>
        <xdr:cNvPr id="7" name="吹き出し: 線 (枠なし) 33">
          <a:extLst>
            <a:ext uri="{FF2B5EF4-FFF2-40B4-BE49-F238E27FC236}">
              <a16:creationId xmlns:a16="http://schemas.microsoft.com/office/drawing/2014/main" id="{00000000-0008-0000-0000-000007000000}"/>
            </a:ext>
          </a:extLst>
        </xdr:cNvPr>
        <xdr:cNvSpPr/>
      </xdr:nvSpPr>
      <xdr:spPr>
        <a:xfrm>
          <a:off x="3067372" y="8465243"/>
          <a:ext cx="4029713" cy="1342785"/>
        </a:xfrm>
        <a:prstGeom prst="callout1">
          <a:avLst>
            <a:gd name="adj1" fmla="val 53435"/>
            <a:gd name="adj2" fmla="val -201"/>
            <a:gd name="adj3" fmla="val -25855"/>
            <a:gd name="adj4" fmla="val -9316"/>
          </a:avLst>
        </a:prstGeom>
        <a:solidFill>
          <a:srgbClr val="FFCC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市町村名のみ入力してください。</a:t>
          </a:r>
          <a:endParaRPr kumimoji="1" lang="en-US" altLang="ja-JP" sz="1100">
            <a:solidFill>
              <a:srgbClr val="FF0000"/>
            </a:solidFill>
          </a:endParaRPr>
        </a:p>
        <a:p>
          <a:pPr algn="l"/>
          <a:r>
            <a:rPr kumimoji="1" lang="ja-JP" altLang="en-US" sz="1100">
              <a:solidFill>
                <a:srgbClr val="FF0000"/>
              </a:solidFill>
            </a:rPr>
            <a:t>郡や旧町名、市町村名以下の住所の入力は不要です。</a:t>
          </a:r>
          <a:endParaRPr kumimoji="1" lang="en-US" altLang="ja-JP" sz="1100">
            <a:solidFill>
              <a:srgbClr val="FF0000"/>
            </a:solidFill>
          </a:endParaRPr>
        </a:p>
        <a:p>
          <a:pPr algn="l"/>
          <a:endParaRPr kumimoji="1" lang="en-US" altLang="ja-JP" sz="1100">
            <a:solidFill>
              <a:srgbClr val="FF0000"/>
            </a:solidFill>
          </a:endParaRPr>
        </a:p>
        <a:p>
          <a:pPr algn="l"/>
          <a:r>
            <a:rPr kumimoji="1" lang="ja-JP" altLang="en-US" sz="1100">
              <a:solidFill>
                <a:srgbClr val="FF0000"/>
              </a:solidFill>
            </a:rPr>
            <a:t>入力例；盛岡市、矢巾町、田野畑村　等</a:t>
          </a:r>
          <a:endParaRPr kumimoji="1" lang="en-US" altLang="ja-JP" sz="1100">
            <a:solidFill>
              <a:srgbClr val="FF0000"/>
            </a:solidFill>
          </a:endParaRPr>
        </a:p>
        <a:p>
          <a:pPr algn="l"/>
          <a:r>
            <a:rPr kumimoji="1" lang="en-US" altLang="ja-JP" sz="1100">
              <a:solidFill>
                <a:srgbClr val="FF0000"/>
              </a:solidFill>
            </a:rPr>
            <a:t>NG</a:t>
          </a:r>
          <a:r>
            <a:rPr kumimoji="1" lang="ja-JP" altLang="en-US" sz="1100">
              <a:solidFill>
                <a:srgbClr val="FF0000"/>
              </a:solidFill>
            </a:rPr>
            <a:t>となる例；盛岡市内丸、滝沢市、下閉伊郡　等</a:t>
          </a:r>
          <a:endParaRPr kumimoji="1" lang="en-US" altLang="ja-JP" sz="1100">
            <a:solidFill>
              <a:srgbClr val="FF0000"/>
            </a:solidFill>
          </a:endParaRPr>
        </a:p>
      </xdr:txBody>
    </xdr:sp>
    <xdr:clientData/>
  </xdr:twoCellAnchor>
  <xdr:twoCellAnchor>
    <xdr:from>
      <xdr:col>1</xdr:col>
      <xdr:colOff>1131794</xdr:colOff>
      <xdr:row>8</xdr:row>
      <xdr:rowOff>459441</xdr:rowOff>
    </xdr:from>
    <xdr:to>
      <xdr:col>3</xdr:col>
      <xdr:colOff>43889</xdr:colOff>
      <xdr:row>26</xdr:row>
      <xdr:rowOff>192100</xdr:rowOff>
    </xdr:to>
    <xdr:sp macro="" textlink="">
      <xdr:nvSpPr>
        <xdr:cNvPr id="8" name="正方形/長方形 7">
          <a:extLst>
            <a:ext uri="{FF2B5EF4-FFF2-40B4-BE49-F238E27FC236}">
              <a16:creationId xmlns:a16="http://schemas.microsoft.com/office/drawing/2014/main" id="{00000000-0008-0000-0000-000008000000}"/>
            </a:ext>
          </a:extLst>
        </xdr:cNvPr>
        <xdr:cNvSpPr/>
      </xdr:nvSpPr>
      <xdr:spPr>
        <a:xfrm>
          <a:off x="1636059" y="2353235"/>
          <a:ext cx="1052418" cy="6041571"/>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623047</xdr:colOff>
      <xdr:row>7</xdr:row>
      <xdr:rowOff>35750</xdr:rowOff>
    </xdr:from>
    <xdr:to>
      <xdr:col>8</xdr:col>
      <xdr:colOff>571500</xdr:colOff>
      <xdr:row>12</xdr:row>
      <xdr:rowOff>100853</xdr:rowOff>
    </xdr:to>
    <xdr:cxnSp macro="">
      <xdr:nvCxnSpPr>
        <xdr:cNvPr id="9" name="直線コネクタ 8">
          <a:extLst>
            <a:ext uri="{FF2B5EF4-FFF2-40B4-BE49-F238E27FC236}">
              <a16:creationId xmlns:a16="http://schemas.microsoft.com/office/drawing/2014/main" id="{00000000-0008-0000-0000-000009000000}"/>
            </a:ext>
          </a:extLst>
        </xdr:cNvPr>
        <xdr:cNvCxnSpPr>
          <a:stCxn id="4" idx="1"/>
        </xdr:cNvCxnSpPr>
      </xdr:nvCxnSpPr>
      <xdr:spPr>
        <a:xfrm>
          <a:off x="7794812" y="1739044"/>
          <a:ext cx="1136276" cy="1544280"/>
        </a:xfrm>
        <a:prstGeom prst="line">
          <a:avLst/>
        </a:prstGeom>
        <a:ln w="12700">
          <a:solidFill>
            <a:srgbClr val="FF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8</xdr:col>
      <xdr:colOff>750794</xdr:colOff>
      <xdr:row>4</xdr:row>
      <xdr:rowOff>183030</xdr:rowOff>
    </xdr:from>
    <xdr:to>
      <xdr:col>9</xdr:col>
      <xdr:colOff>920643</xdr:colOff>
      <xdr:row>5</xdr:row>
      <xdr:rowOff>53093</xdr:rowOff>
    </xdr:to>
    <xdr:cxnSp macro="">
      <xdr:nvCxnSpPr>
        <xdr:cNvPr id="12" name="直線コネクタ 11">
          <a:extLst>
            <a:ext uri="{FF2B5EF4-FFF2-40B4-BE49-F238E27FC236}">
              <a16:creationId xmlns:a16="http://schemas.microsoft.com/office/drawing/2014/main" id="{00000000-0008-0000-0000-00000C000000}"/>
            </a:ext>
          </a:extLst>
        </xdr:cNvPr>
        <xdr:cNvCxnSpPr>
          <a:endCxn id="13" idx="1"/>
        </xdr:cNvCxnSpPr>
      </xdr:nvCxnSpPr>
      <xdr:spPr>
        <a:xfrm flipV="1">
          <a:off x="9110382" y="1314824"/>
          <a:ext cx="1144761" cy="60563"/>
        </a:xfrm>
        <a:prstGeom prst="line">
          <a:avLst/>
        </a:prstGeom>
        <a:ln w="12700">
          <a:solidFill>
            <a:srgbClr val="FF0000"/>
          </a:solidFill>
        </a:ln>
      </xdr:spPr>
      <xdr:style>
        <a:lnRef idx="1">
          <a:schemeClr val="accent2"/>
        </a:lnRef>
        <a:fillRef idx="0">
          <a:schemeClr val="accent2"/>
        </a:fillRef>
        <a:effectRef idx="0">
          <a:schemeClr val="accent2"/>
        </a:effectRef>
        <a:fontRef idx="minor">
          <a:schemeClr val="tx1"/>
        </a:fontRef>
      </xdr:style>
    </xdr:cxnSp>
    <xdr:clientData/>
  </xdr:twoCellAnchor>
  <xdr:twoCellAnchor>
    <xdr:from>
      <xdr:col>9</xdr:col>
      <xdr:colOff>920643</xdr:colOff>
      <xdr:row>2</xdr:row>
      <xdr:rowOff>336177</xdr:rowOff>
    </xdr:from>
    <xdr:to>
      <xdr:col>12</xdr:col>
      <xdr:colOff>42103</xdr:colOff>
      <xdr:row>7</xdr:row>
      <xdr:rowOff>29882</xdr:rowOff>
    </xdr:to>
    <xdr:sp macro="" textlink="">
      <xdr:nvSpPr>
        <xdr:cNvPr id="13" name="正方形/長方形 12">
          <a:extLst>
            <a:ext uri="{FF2B5EF4-FFF2-40B4-BE49-F238E27FC236}">
              <a16:creationId xmlns:a16="http://schemas.microsoft.com/office/drawing/2014/main" id="{00000000-0008-0000-0000-00000D000000}"/>
            </a:ext>
          </a:extLst>
        </xdr:cNvPr>
        <xdr:cNvSpPr/>
      </xdr:nvSpPr>
      <xdr:spPr>
        <a:xfrm>
          <a:off x="10255143" y="896471"/>
          <a:ext cx="1945342" cy="836705"/>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739587</xdr:colOff>
      <xdr:row>22</xdr:row>
      <xdr:rowOff>459441</xdr:rowOff>
    </xdr:from>
    <xdr:to>
      <xdr:col>9</xdr:col>
      <xdr:colOff>481852</xdr:colOff>
      <xdr:row>27</xdr:row>
      <xdr:rowOff>191301</xdr:rowOff>
    </xdr:to>
    <xdr:sp macro="" textlink="">
      <xdr:nvSpPr>
        <xdr:cNvPr id="14" name="吹き出し: 線 (枠なし) 25">
          <a:extLst>
            <a:ext uri="{FF2B5EF4-FFF2-40B4-BE49-F238E27FC236}">
              <a16:creationId xmlns:a16="http://schemas.microsoft.com/office/drawing/2014/main" id="{00000000-0008-0000-0000-00000E000000}"/>
            </a:ext>
          </a:extLst>
        </xdr:cNvPr>
        <xdr:cNvSpPr/>
      </xdr:nvSpPr>
      <xdr:spPr>
        <a:xfrm>
          <a:off x="7911352" y="7227794"/>
          <a:ext cx="1905000" cy="1401536"/>
        </a:xfrm>
        <a:prstGeom prst="callout1">
          <a:avLst>
            <a:gd name="adj1" fmla="val 55203"/>
            <a:gd name="adj2" fmla="val 916"/>
            <a:gd name="adj3" fmla="val -232885"/>
            <a:gd name="adj4" fmla="val -180087"/>
          </a:avLst>
        </a:prstGeom>
        <a:solidFill>
          <a:srgbClr val="FFCC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請求額（値引後）にマイナスが記載された状態はエラーとなります。請求額（値引後）を０円以上としたうえで提出願います。</a:t>
          </a:r>
        </a:p>
      </xdr:txBody>
    </xdr:sp>
    <xdr:clientData/>
  </xdr:twoCellAnchor>
  <xdr:twoCellAnchor>
    <xdr:from>
      <xdr:col>10</xdr:col>
      <xdr:colOff>324970</xdr:colOff>
      <xdr:row>23</xdr:row>
      <xdr:rowOff>380201</xdr:rowOff>
    </xdr:from>
    <xdr:to>
      <xdr:col>12</xdr:col>
      <xdr:colOff>1973036</xdr:colOff>
      <xdr:row>29</xdr:row>
      <xdr:rowOff>150481</xdr:rowOff>
    </xdr:to>
    <xdr:sp macro="" textlink="">
      <xdr:nvSpPr>
        <xdr:cNvPr id="15" name="吹き出し: 線 (枠なし) 25">
          <a:extLst>
            <a:ext uri="{FF2B5EF4-FFF2-40B4-BE49-F238E27FC236}">
              <a16:creationId xmlns:a16="http://schemas.microsoft.com/office/drawing/2014/main" id="{00000000-0008-0000-0000-00000F000000}"/>
            </a:ext>
          </a:extLst>
        </xdr:cNvPr>
        <xdr:cNvSpPr/>
      </xdr:nvSpPr>
      <xdr:spPr>
        <a:xfrm>
          <a:off x="10611970" y="7445030"/>
          <a:ext cx="3498637" cy="1370480"/>
        </a:xfrm>
        <a:prstGeom prst="callout1">
          <a:avLst>
            <a:gd name="adj1" fmla="val 2063"/>
            <a:gd name="adj2" fmla="val 50255"/>
            <a:gd name="adj3" fmla="val -141331"/>
            <a:gd name="adj4" fmla="val 101287"/>
          </a:avLst>
        </a:prstGeom>
        <a:solidFill>
          <a:srgbClr val="FFCC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　重複確認チェックに１以外の数字が表示された場合は、値引一覧表の対象者の中に、顧客コード等が重複する番号があることを意味します。</a:t>
          </a:r>
          <a:endParaRPr kumimoji="1" lang="en-US" altLang="ja-JP" sz="1100">
            <a:solidFill>
              <a:srgbClr val="FF0000"/>
            </a:solidFill>
          </a:endParaRPr>
        </a:p>
        <a:p>
          <a:pPr algn="l"/>
          <a:r>
            <a:rPr kumimoji="1" lang="ja-JP" altLang="en-US" sz="1100">
              <a:solidFill>
                <a:srgbClr val="FF0000"/>
              </a:solidFill>
            </a:rPr>
            <a:t>　備考の欄に、それぞれ異なる対象で適切な値引である旨の説明を記載してください。</a:t>
          </a:r>
        </a:p>
      </xdr:txBody>
    </xdr:sp>
    <xdr:clientData/>
  </xdr:twoCellAnchor>
  <xdr:twoCellAnchor>
    <xdr:from>
      <xdr:col>12</xdr:col>
      <xdr:colOff>2019460</xdr:colOff>
      <xdr:row>16</xdr:row>
      <xdr:rowOff>112059</xdr:rowOff>
    </xdr:from>
    <xdr:to>
      <xdr:col>14</xdr:col>
      <xdr:colOff>81642</xdr:colOff>
      <xdr:row>20</xdr:row>
      <xdr:rowOff>35219</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14177842" y="4482353"/>
          <a:ext cx="830035" cy="1850572"/>
        </a:xfrm>
        <a:prstGeom prst="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0</xdr:colOff>
      <xdr:row>38</xdr:row>
      <xdr:rowOff>0</xdr:rowOff>
    </xdr:from>
    <xdr:to>
      <xdr:col>8</xdr:col>
      <xdr:colOff>685960</xdr:colOff>
      <xdr:row>43</xdr:row>
      <xdr:rowOff>22411</xdr:rowOff>
    </xdr:to>
    <xdr:sp macro="" textlink="">
      <xdr:nvSpPr>
        <xdr:cNvPr id="17" name="吹き出し: 線 (枠なし) 25">
          <a:extLst>
            <a:ext uri="{FF2B5EF4-FFF2-40B4-BE49-F238E27FC236}">
              <a16:creationId xmlns:a16="http://schemas.microsoft.com/office/drawing/2014/main" id="{00000000-0008-0000-0000-000011000000}"/>
            </a:ext>
          </a:extLst>
        </xdr:cNvPr>
        <xdr:cNvSpPr/>
      </xdr:nvSpPr>
      <xdr:spPr>
        <a:xfrm>
          <a:off x="5976257" y="10733314"/>
          <a:ext cx="3059046" cy="1176297"/>
        </a:xfrm>
        <a:prstGeom prst="callout1">
          <a:avLst>
            <a:gd name="adj1" fmla="val 52989"/>
            <a:gd name="adj2" fmla="val 66"/>
            <a:gd name="adj3" fmla="val 218879"/>
            <a:gd name="adj4" fmla="val -176289"/>
          </a:avLst>
        </a:prstGeom>
        <a:solidFill>
          <a:srgbClr val="FFCC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indent="0" algn="l"/>
          <a:r>
            <a:rPr kumimoji="1" lang="ja-JP" altLang="en-US" sz="1100">
              <a:solidFill>
                <a:srgbClr val="FF0000"/>
              </a:solidFill>
              <a:latin typeface="+mn-lt"/>
              <a:ea typeface="+mn-ea"/>
              <a:cs typeface="+mn-cs"/>
            </a:rPr>
            <a:t>　</a:t>
          </a:r>
          <a:r>
            <a:rPr kumimoji="1" lang="ja-JP" altLang="ja-JP" sz="1100">
              <a:solidFill>
                <a:srgbClr val="FF0000"/>
              </a:solidFill>
              <a:latin typeface="+mn-lt"/>
              <a:ea typeface="+mn-ea"/>
              <a:cs typeface="+mn-cs"/>
            </a:rPr>
            <a:t>値引件数</a:t>
          </a:r>
          <a:r>
            <a:rPr kumimoji="1" lang="ja-JP" altLang="en-US" sz="1100">
              <a:solidFill>
                <a:srgbClr val="FF0000"/>
              </a:solidFill>
              <a:latin typeface="+mn-lt"/>
              <a:ea typeface="+mn-ea"/>
              <a:cs typeface="+mn-cs"/>
            </a:rPr>
            <a:t>を超える</a:t>
          </a:r>
          <a:r>
            <a:rPr kumimoji="1" lang="ja-JP" altLang="ja-JP" sz="1100">
              <a:solidFill>
                <a:srgbClr val="FF0000"/>
              </a:solidFill>
              <a:latin typeface="+mn-lt"/>
              <a:ea typeface="+mn-ea"/>
              <a:cs typeface="+mn-cs"/>
            </a:rPr>
            <a:t>空欄となった行は、</a:t>
          </a:r>
          <a:r>
            <a:rPr kumimoji="1" lang="ja-JP" altLang="en-US" sz="1100">
              <a:solidFill>
                <a:srgbClr val="FF0000"/>
              </a:solidFill>
              <a:latin typeface="+mn-lt"/>
              <a:ea typeface="+mn-ea"/>
              <a:cs typeface="+mn-cs"/>
            </a:rPr>
            <a:t>合計欄・チェック欄等の関数を壊さずに処理が可能であれば、削除して提出して差し支えありません。</a:t>
          </a:r>
          <a:endParaRPr kumimoji="1" lang="en-US" altLang="ja-JP" sz="1100">
            <a:solidFill>
              <a:srgbClr val="FF0000"/>
            </a:solidFill>
            <a:latin typeface="+mn-lt"/>
            <a:ea typeface="+mn-ea"/>
            <a:cs typeface="+mn-cs"/>
          </a:endParaRPr>
        </a:p>
      </xdr:txBody>
    </xdr:sp>
    <xdr:clientData/>
  </xdr:twoCellAnchor>
  <xdr:twoCellAnchor>
    <xdr:from>
      <xdr:col>10</xdr:col>
      <xdr:colOff>762000</xdr:colOff>
      <xdr:row>37</xdr:row>
      <xdr:rowOff>224118</xdr:rowOff>
    </xdr:from>
    <xdr:to>
      <xdr:col>13</xdr:col>
      <xdr:colOff>434630</xdr:colOff>
      <xdr:row>44</xdr:row>
      <xdr:rowOff>171291</xdr:rowOff>
    </xdr:to>
    <xdr:sp macro="" textlink="">
      <xdr:nvSpPr>
        <xdr:cNvPr id="18" name="吹き出し: 線 (枠なし) 25">
          <a:extLst>
            <a:ext uri="{FF2B5EF4-FFF2-40B4-BE49-F238E27FC236}">
              <a16:creationId xmlns:a16="http://schemas.microsoft.com/office/drawing/2014/main" id="{00000000-0008-0000-0000-000012000000}"/>
            </a:ext>
          </a:extLst>
        </xdr:cNvPr>
        <xdr:cNvSpPr/>
      </xdr:nvSpPr>
      <xdr:spPr>
        <a:xfrm>
          <a:off x="11071412" y="11026589"/>
          <a:ext cx="3605894" cy="1605643"/>
        </a:xfrm>
        <a:prstGeom prst="callout1">
          <a:avLst>
            <a:gd name="adj1" fmla="val 2063"/>
            <a:gd name="adj2" fmla="val 50255"/>
            <a:gd name="adj3" fmla="val -37326"/>
            <a:gd name="adj4" fmla="val 50604"/>
          </a:avLst>
        </a:prstGeom>
        <a:solidFill>
          <a:srgbClr val="FFCCFF"/>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　値引合計額の確認、重複確認チェックを機能させる観点から、値引件数が</a:t>
          </a:r>
          <a:r>
            <a:rPr kumimoji="1" lang="en-US" altLang="ja-JP" sz="1100">
              <a:solidFill>
                <a:srgbClr val="FF0000"/>
              </a:solidFill>
            </a:rPr>
            <a:t>3,500</a:t>
          </a:r>
          <a:r>
            <a:rPr kumimoji="1" lang="ja-JP" altLang="en-US" sz="1100">
              <a:solidFill>
                <a:srgbClr val="FF0000"/>
              </a:solidFill>
            </a:rPr>
            <a:t>件なら</a:t>
          </a:r>
          <a:r>
            <a:rPr kumimoji="1" lang="en-US" altLang="ja-JP" sz="1100">
              <a:solidFill>
                <a:srgbClr val="FF0000"/>
              </a:solidFill>
            </a:rPr>
            <a:t>3,500</a:t>
          </a:r>
          <a:r>
            <a:rPr kumimoji="1" lang="ja-JP" altLang="en-US" sz="1100">
              <a:solidFill>
                <a:srgbClr val="FF0000"/>
              </a:solidFill>
            </a:rPr>
            <a:t>件全てを、１枚のシートに記載して提出願います。</a:t>
          </a:r>
          <a:endParaRPr kumimoji="1" lang="en-US" altLang="ja-JP" sz="1100">
            <a:solidFill>
              <a:srgbClr val="FF0000"/>
            </a:solidFill>
          </a:endParaRPr>
        </a:p>
        <a:p>
          <a:pPr algn="l"/>
          <a:endParaRPr kumimoji="1" lang="en-US" altLang="ja-JP" sz="1100">
            <a:solidFill>
              <a:srgbClr val="FF0000"/>
            </a:solidFill>
          </a:endParaRPr>
        </a:p>
        <a:p>
          <a:pPr algn="l"/>
          <a:r>
            <a:rPr kumimoji="1" lang="ja-JP" altLang="en-US" sz="1100">
              <a:solidFill>
                <a:srgbClr val="FF0000"/>
              </a:solidFill>
            </a:rPr>
            <a:t>　値引</a:t>
          </a:r>
          <a:r>
            <a:rPr kumimoji="1" lang="en-US" altLang="ja-JP" sz="1100">
              <a:solidFill>
                <a:srgbClr val="FF0000"/>
              </a:solidFill>
            </a:rPr>
            <a:t>1,000</a:t>
          </a:r>
          <a:r>
            <a:rPr kumimoji="1" lang="ja-JP" altLang="en-US" sz="1100">
              <a:solidFill>
                <a:srgbClr val="FF0000"/>
              </a:solidFill>
            </a:rPr>
            <a:t>件ごと、シートを４つに分けるような提出は行わないでください。</a:t>
          </a:r>
          <a:endParaRPr kumimoji="1" lang="en-US" altLang="ja-JP" sz="1100">
            <a:solidFill>
              <a:srgbClr val="FF0000"/>
            </a:solidFill>
          </a:endParaRPr>
        </a:p>
      </xdr:txBody>
    </xdr:sp>
    <xdr:clientData/>
  </xdr:twoCellAnchor>
  <xdr:twoCellAnchor>
    <xdr:from>
      <xdr:col>0</xdr:col>
      <xdr:colOff>123265</xdr:colOff>
      <xdr:row>48</xdr:row>
      <xdr:rowOff>168088</xdr:rowOff>
    </xdr:from>
    <xdr:to>
      <xdr:col>1</xdr:col>
      <xdr:colOff>89647</xdr:colOff>
      <xdr:row>50</xdr:row>
      <xdr:rowOff>78441</xdr:rowOff>
    </xdr:to>
    <xdr:sp macro="" textlink="">
      <xdr:nvSpPr>
        <xdr:cNvPr id="10" name="楕円 9">
          <a:extLst>
            <a:ext uri="{FF2B5EF4-FFF2-40B4-BE49-F238E27FC236}">
              <a16:creationId xmlns:a16="http://schemas.microsoft.com/office/drawing/2014/main" id="{00000000-0008-0000-0000-00000A000000}"/>
            </a:ext>
          </a:extLst>
        </xdr:cNvPr>
        <xdr:cNvSpPr/>
      </xdr:nvSpPr>
      <xdr:spPr>
        <a:xfrm>
          <a:off x="123265" y="13570323"/>
          <a:ext cx="470647" cy="392206"/>
        </a:xfrm>
        <a:prstGeom prst="ellipse">
          <a:avLst/>
        </a:prstGeom>
        <a:noFill/>
        <a:ln w="254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60"/>
  <sheetViews>
    <sheetView tabSelected="1" zoomScale="70" zoomScaleNormal="70" zoomScaleSheetLayoutView="85" workbookViewId="0">
      <pane xSplit="3" ySplit="11" topLeftCell="D12" activePane="bottomRight" state="frozen"/>
      <selection pane="topRight" activeCell="D1" sqref="D1"/>
      <selection pane="bottomLeft" activeCell="A12" sqref="A12"/>
      <selection pane="bottomRight" activeCell="H34" sqref="H34"/>
    </sheetView>
  </sheetViews>
  <sheetFormatPr defaultRowHeight="18" x14ac:dyDescent="0.45"/>
  <cols>
    <col min="1" max="1" width="6.59765625" customWidth="1"/>
    <col min="2" max="2" width="15.5" customWidth="1"/>
    <col min="3" max="3" width="12.59765625" style="10" customWidth="1"/>
    <col min="4" max="5" width="15.59765625" customWidth="1"/>
    <col min="6" max="6" width="12.59765625" customWidth="1"/>
    <col min="7" max="8" width="15.59765625" customWidth="1"/>
    <col min="9" max="10" width="12.69921875" customWidth="1"/>
    <col min="11" max="11" width="11.5" customWidth="1"/>
    <col min="12" max="12" width="12.69921875" customWidth="1"/>
    <col min="13" max="13" width="27.3984375" customWidth="1"/>
    <col min="15" max="15" width="3.8984375" customWidth="1"/>
  </cols>
  <sheetData>
    <row r="1" spans="1:14" ht="29.25" customHeight="1" x14ac:dyDescent="0.45">
      <c r="A1" s="2" t="s">
        <v>27</v>
      </c>
      <c r="F1" s="2"/>
      <c r="I1" s="2"/>
      <c r="J1" s="2"/>
      <c r="K1" s="2"/>
      <c r="L1" s="2"/>
    </row>
    <row r="2" spans="1:14" ht="15" customHeight="1" x14ac:dyDescent="0.45">
      <c r="A2" s="2"/>
    </row>
    <row r="3" spans="1:14" ht="30" customHeight="1" thickBot="1" x14ac:dyDescent="0.5">
      <c r="A3" s="2"/>
      <c r="B3" s="9" t="s">
        <v>9</v>
      </c>
      <c r="C3" s="40"/>
      <c r="D3" s="40"/>
      <c r="E3" s="40"/>
      <c r="F3" s="40"/>
      <c r="K3" s="5" t="s">
        <v>24</v>
      </c>
      <c r="L3" s="5" t="s">
        <v>33</v>
      </c>
      <c r="M3" s="30" t="s">
        <v>25</v>
      </c>
    </row>
    <row r="4" spans="1:14" ht="15" customHeight="1" thickTop="1" x14ac:dyDescent="0.45">
      <c r="A4" s="3"/>
      <c r="K4" s="5">
        <f>COUNTIFS($L$21:$L$50,"&gt;1901")</f>
        <v>0</v>
      </c>
      <c r="L4" s="31">
        <f>SUMIFS($L$21:$L$50,$L$21:$L$50,"&gt;1901")</f>
        <v>0</v>
      </c>
      <c r="M4" s="30" t="s">
        <v>61</v>
      </c>
    </row>
    <row r="5" spans="1:14" ht="15" customHeight="1" x14ac:dyDescent="0.45">
      <c r="A5" s="3"/>
      <c r="K5" s="5">
        <f>COUNTIFS($L$21:$L$50,"1900")</f>
        <v>25</v>
      </c>
      <c r="L5" s="31">
        <f>SUMIFS($L$21:$L$50,$L$21:$L$50,"1900")</f>
        <v>47500</v>
      </c>
      <c r="M5" s="30" t="s">
        <v>62</v>
      </c>
    </row>
    <row r="6" spans="1:14" ht="15" customHeight="1" x14ac:dyDescent="0.45">
      <c r="A6" s="3"/>
      <c r="K6" s="5">
        <f>COUNTIFS($L$21:$L$50,"&gt;0",$L$21:$L$50,"&lt;1900")</f>
        <v>5</v>
      </c>
      <c r="L6" s="31">
        <f>SUMIFS($L$21:$L$50,$L$21:$L$50,"&gt;0",$L$21:$L$50,"&lt;1900")</f>
        <v>5038</v>
      </c>
      <c r="M6" s="30" t="s">
        <v>63</v>
      </c>
    </row>
    <row r="7" spans="1:14" ht="15" customHeight="1" x14ac:dyDescent="0.45">
      <c r="A7" s="3"/>
      <c r="K7" s="5">
        <f>SUM(K4:K6)</f>
        <v>30</v>
      </c>
      <c r="L7" s="31">
        <f>SUM(L4:L6)</f>
        <v>52538</v>
      </c>
      <c r="M7" s="30" t="s">
        <v>4</v>
      </c>
    </row>
    <row r="8" spans="1:14" ht="15" customHeight="1" x14ac:dyDescent="0.45">
      <c r="A8" s="3"/>
    </row>
    <row r="9" spans="1:14" ht="36" x14ac:dyDescent="0.45">
      <c r="D9" s="41" t="s">
        <v>59</v>
      </c>
      <c r="E9" s="42"/>
      <c r="F9" s="43"/>
      <c r="G9" s="41" t="s">
        <v>60</v>
      </c>
      <c r="H9" s="42"/>
      <c r="I9" s="43"/>
      <c r="J9" s="17" t="s">
        <v>22</v>
      </c>
      <c r="K9" s="12"/>
      <c r="L9" s="17" t="s">
        <v>23</v>
      </c>
    </row>
    <row r="10" spans="1:14" ht="6.75" customHeight="1" x14ac:dyDescent="0.45">
      <c r="D10" s="14"/>
      <c r="E10" s="14"/>
      <c r="F10" s="8"/>
      <c r="G10" s="14"/>
      <c r="H10" s="14"/>
      <c r="I10" s="8"/>
      <c r="J10" s="7"/>
      <c r="K10" s="7"/>
      <c r="L10" s="7"/>
    </row>
    <row r="11" spans="1:14" ht="36.6" thickBot="1" x14ac:dyDescent="0.5">
      <c r="A11" s="6" t="s">
        <v>15</v>
      </c>
      <c r="B11" s="1" t="s">
        <v>6</v>
      </c>
      <c r="C11" s="1" t="s">
        <v>1</v>
      </c>
      <c r="D11" s="16" t="s">
        <v>19</v>
      </c>
      <c r="E11" s="16" t="s">
        <v>20</v>
      </c>
      <c r="F11" s="6" t="s">
        <v>40</v>
      </c>
      <c r="G11" s="16" t="s">
        <v>19</v>
      </c>
      <c r="H11" s="16" t="s">
        <v>21</v>
      </c>
      <c r="I11" s="6" t="s">
        <v>40</v>
      </c>
      <c r="J11" s="6" t="s">
        <v>49</v>
      </c>
      <c r="K11" s="37" t="s">
        <v>48</v>
      </c>
      <c r="L11" s="32" t="s">
        <v>3</v>
      </c>
      <c r="M11" s="1" t="s">
        <v>0</v>
      </c>
      <c r="N11" s="37" t="s">
        <v>47</v>
      </c>
    </row>
    <row r="12" spans="1:14" x14ac:dyDescent="0.45">
      <c r="A12" s="11" t="s">
        <v>16</v>
      </c>
      <c r="B12" s="44" t="s">
        <v>7</v>
      </c>
      <c r="C12" s="45" t="s">
        <v>2</v>
      </c>
      <c r="D12" s="46">
        <f>1800*1.1</f>
        <v>1980.0000000000002</v>
      </c>
      <c r="E12" s="46">
        <v>0</v>
      </c>
      <c r="F12" s="47">
        <f t="shared" ref="F12:F20" si="0">D12-E12</f>
        <v>1980.0000000000002</v>
      </c>
      <c r="G12" s="47">
        <f>1900*1.1</f>
        <v>2090</v>
      </c>
      <c r="H12" s="47">
        <f>1800*1.1</f>
        <v>1980.0000000000002</v>
      </c>
      <c r="I12" s="47">
        <f t="shared" ref="I12:I20" si="1">G12-H12</f>
        <v>109.99999999999977</v>
      </c>
      <c r="J12" s="46">
        <f t="shared" ref="J12:J20" si="2">F12+I12</f>
        <v>2090</v>
      </c>
      <c r="K12" s="48" t="str">
        <f>IF(E12&lt;0,"マイナス請求",IF(J12=1900*1.1,"○",IF(J12=0,"0",IF(J12&lt;1900*1.1,"値引残","要確認"))))</f>
        <v>○</v>
      </c>
      <c r="L12" s="47">
        <f>ROUNDUP(J12/1.1,0)</f>
        <v>1900</v>
      </c>
      <c r="M12" s="49" t="s">
        <v>41</v>
      </c>
      <c r="N12" s="34">
        <f>COUNTIFS($B$12:$B$20,B12)</f>
        <v>3</v>
      </c>
    </row>
    <row r="13" spans="1:14" x14ac:dyDescent="0.45">
      <c r="A13" s="15" t="s">
        <v>17</v>
      </c>
      <c r="B13" s="50" t="s">
        <v>8</v>
      </c>
      <c r="C13" s="51" t="s">
        <v>29</v>
      </c>
      <c r="D13" s="46">
        <f>1048*1.1</f>
        <v>1152.8000000000002</v>
      </c>
      <c r="E13" s="46">
        <v>0</v>
      </c>
      <c r="F13" s="46">
        <f t="shared" si="0"/>
        <v>1152.8000000000002</v>
      </c>
      <c r="G13" s="46">
        <v>0</v>
      </c>
      <c r="H13" s="46">
        <v>0</v>
      </c>
      <c r="I13" s="46">
        <f t="shared" si="1"/>
        <v>0</v>
      </c>
      <c r="J13" s="46">
        <f t="shared" si="2"/>
        <v>1152.8000000000002</v>
      </c>
      <c r="K13" s="48" t="str">
        <f t="shared" ref="K13:K21" si="3">IF(E13&lt;0,"マイナス請求",IF(J13=1900*1.1,"○",IF(J13=0,"0",IF(J13&lt;1900*1.1,"値引残","要確認"))))</f>
        <v>値引残</v>
      </c>
      <c r="L13" s="52">
        <f>ROUNDUP(J13/1.1,0)</f>
        <v>1048</v>
      </c>
      <c r="M13" s="53" t="s">
        <v>41</v>
      </c>
      <c r="N13" s="35">
        <f>COUNTIFS($B$12:$B$20,B13)</f>
        <v>1</v>
      </c>
    </row>
    <row r="14" spans="1:14" x14ac:dyDescent="0.45">
      <c r="A14" s="15" t="s">
        <v>18</v>
      </c>
      <c r="B14" s="50" t="s">
        <v>13</v>
      </c>
      <c r="C14" s="51" t="s">
        <v>14</v>
      </c>
      <c r="D14" s="46">
        <f>1.1*2900</f>
        <v>3190.0000000000005</v>
      </c>
      <c r="E14" s="46">
        <f>1.1*2300</f>
        <v>2530</v>
      </c>
      <c r="F14" s="46">
        <f t="shared" si="0"/>
        <v>660.00000000000045</v>
      </c>
      <c r="G14" s="46">
        <v>0</v>
      </c>
      <c r="H14" s="46">
        <v>0</v>
      </c>
      <c r="I14" s="46">
        <f t="shared" si="1"/>
        <v>0</v>
      </c>
      <c r="J14" s="46">
        <f t="shared" si="2"/>
        <v>660.00000000000045</v>
      </c>
      <c r="K14" s="48" t="str">
        <f t="shared" si="3"/>
        <v>値引残</v>
      </c>
      <c r="L14" s="52">
        <f>ROUNDUP(J14/1.1,0)</f>
        <v>600</v>
      </c>
      <c r="M14" s="53" t="s">
        <v>64</v>
      </c>
      <c r="N14" s="35">
        <f t="shared" ref="N14:N20" si="4">COUNTIFS($B$12:$B$20,B14)</f>
        <v>2</v>
      </c>
    </row>
    <row r="15" spans="1:14" ht="36" x14ac:dyDescent="0.45">
      <c r="A15" s="15" t="s">
        <v>26</v>
      </c>
      <c r="B15" s="50" t="s">
        <v>31</v>
      </c>
      <c r="C15" s="51" t="s">
        <v>28</v>
      </c>
      <c r="D15" s="46">
        <f>1.1*1000</f>
        <v>1100</v>
      </c>
      <c r="E15" s="46">
        <v>-990</v>
      </c>
      <c r="F15" s="46">
        <f>D15-E15</f>
        <v>2090</v>
      </c>
      <c r="G15" s="46">
        <v>0</v>
      </c>
      <c r="H15" s="46">
        <v>0</v>
      </c>
      <c r="I15" s="46">
        <f t="shared" si="1"/>
        <v>0</v>
      </c>
      <c r="J15" s="46">
        <f t="shared" si="2"/>
        <v>2090</v>
      </c>
      <c r="K15" s="48" t="str">
        <f t="shared" si="3"/>
        <v>マイナス請求</v>
      </c>
      <c r="L15" s="52">
        <f>ROUNDUP(J15/1.1,0)</f>
        <v>1900</v>
      </c>
      <c r="M15" s="53" t="s">
        <v>42</v>
      </c>
      <c r="N15" s="35">
        <f t="shared" si="4"/>
        <v>1</v>
      </c>
    </row>
    <row r="16" spans="1:14" x14ac:dyDescent="0.45">
      <c r="A16" s="15" t="s">
        <v>30</v>
      </c>
      <c r="B16" s="50" t="s">
        <v>13</v>
      </c>
      <c r="C16" s="51" t="s">
        <v>32</v>
      </c>
      <c r="D16" s="46">
        <f>1.1*2900</f>
        <v>3190.0000000000005</v>
      </c>
      <c r="E16" s="46">
        <f>1.1*800</f>
        <v>880.00000000000011</v>
      </c>
      <c r="F16" s="46">
        <f t="shared" si="0"/>
        <v>2310.0000000000005</v>
      </c>
      <c r="G16" s="46">
        <v>0</v>
      </c>
      <c r="H16" s="46">
        <v>0</v>
      </c>
      <c r="I16" s="46">
        <f t="shared" si="1"/>
        <v>0</v>
      </c>
      <c r="J16" s="46">
        <f t="shared" si="2"/>
        <v>2310.0000000000005</v>
      </c>
      <c r="K16" s="48" t="str">
        <f t="shared" si="3"/>
        <v>要確認</v>
      </c>
      <c r="L16" s="54">
        <f t="shared" ref="L16:L20" si="5">ROUNDUP(J16/1.1,0)</f>
        <v>2100</v>
      </c>
      <c r="M16" s="53" t="s">
        <v>65</v>
      </c>
      <c r="N16" s="35">
        <f t="shared" si="4"/>
        <v>2</v>
      </c>
    </row>
    <row r="17" spans="1:14" ht="36" x14ac:dyDescent="0.45">
      <c r="A17" s="15" t="s">
        <v>34</v>
      </c>
      <c r="B17" s="50" t="s">
        <v>7</v>
      </c>
      <c r="C17" s="51" t="s">
        <v>2</v>
      </c>
      <c r="D17" s="46">
        <f>1.1*2900</f>
        <v>3190.0000000000005</v>
      </c>
      <c r="E17" s="46">
        <f>1.1*1000</f>
        <v>1100</v>
      </c>
      <c r="F17" s="46">
        <f t="shared" si="0"/>
        <v>2090.0000000000005</v>
      </c>
      <c r="G17" s="46">
        <v>0</v>
      </c>
      <c r="H17" s="46">
        <v>0</v>
      </c>
      <c r="I17" s="46">
        <f t="shared" si="1"/>
        <v>0</v>
      </c>
      <c r="J17" s="46">
        <f t="shared" si="2"/>
        <v>2090.0000000000005</v>
      </c>
      <c r="K17" s="48" t="str">
        <f t="shared" si="3"/>
        <v>○</v>
      </c>
      <c r="L17" s="54">
        <f t="shared" si="5"/>
        <v>1900</v>
      </c>
      <c r="M17" s="53" t="s">
        <v>43</v>
      </c>
      <c r="N17" s="35">
        <f t="shared" si="4"/>
        <v>3</v>
      </c>
    </row>
    <row r="18" spans="1:14" ht="36" x14ac:dyDescent="0.45">
      <c r="A18" s="15" t="s">
        <v>35</v>
      </c>
      <c r="B18" s="50" t="s">
        <v>7</v>
      </c>
      <c r="C18" s="51" t="s">
        <v>2</v>
      </c>
      <c r="D18" s="46">
        <f>1.1*3000</f>
        <v>3300.0000000000005</v>
      </c>
      <c r="E18" s="46">
        <f>1.1*1100</f>
        <v>1210</v>
      </c>
      <c r="F18" s="46">
        <f t="shared" si="0"/>
        <v>2090.0000000000005</v>
      </c>
      <c r="G18" s="46">
        <v>0</v>
      </c>
      <c r="H18" s="46">
        <v>0</v>
      </c>
      <c r="I18" s="46">
        <f t="shared" si="1"/>
        <v>0</v>
      </c>
      <c r="J18" s="46">
        <f t="shared" si="2"/>
        <v>2090.0000000000005</v>
      </c>
      <c r="K18" s="48" t="str">
        <f>IF(E18&lt;0,"マイナス請求",IF(J18=1900*1.1,"○",IF(J18=0,"0",IF(J18&lt;1900*1.1,"値引残","要確認"))))</f>
        <v>○</v>
      </c>
      <c r="L18" s="54">
        <f t="shared" si="5"/>
        <v>1900</v>
      </c>
      <c r="M18" s="53" t="s">
        <v>44</v>
      </c>
      <c r="N18" s="35">
        <f t="shared" si="4"/>
        <v>3</v>
      </c>
    </row>
    <row r="19" spans="1:14" ht="36" x14ac:dyDescent="0.45">
      <c r="A19" s="15" t="s">
        <v>36</v>
      </c>
      <c r="B19" s="50" t="s">
        <v>37</v>
      </c>
      <c r="C19" s="51" t="s">
        <v>2</v>
      </c>
      <c r="D19" s="46">
        <f>1.1*2900</f>
        <v>3190.0000000000005</v>
      </c>
      <c r="E19" s="46">
        <f>1.1*1000</f>
        <v>1100</v>
      </c>
      <c r="F19" s="46">
        <f t="shared" si="0"/>
        <v>2090.0000000000005</v>
      </c>
      <c r="G19" s="46">
        <v>0</v>
      </c>
      <c r="H19" s="46">
        <v>0</v>
      </c>
      <c r="I19" s="46">
        <f>G19-H19</f>
        <v>0</v>
      </c>
      <c r="J19" s="46">
        <f t="shared" si="2"/>
        <v>2090.0000000000005</v>
      </c>
      <c r="K19" s="48" t="str">
        <f t="shared" si="3"/>
        <v>○</v>
      </c>
      <c r="L19" s="54">
        <f t="shared" si="5"/>
        <v>1900</v>
      </c>
      <c r="M19" s="53" t="s">
        <v>45</v>
      </c>
      <c r="N19" s="35">
        <f t="shared" si="4"/>
        <v>2</v>
      </c>
    </row>
    <row r="20" spans="1:14" ht="36.6" thickBot="1" x14ac:dyDescent="0.5">
      <c r="A20" s="15" t="s">
        <v>38</v>
      </c>
      <c r="B20" s="50" t="s">
        <v>39</v>
      </c>
      <c r="C20" s="51" t="s">
        <v>2</v>
      </c>
      <c r="D20" s="46">
        <f>1.1*3000</f>
        <v>3300.0000000000005</v>
      </c>
      <c r="E20" s="46">
        <f>1.1*1100</f>
        <v>1210</v>
      </c>
      <c r="F20" s="46">
        <f t="shared" si="0"/>
        <v>2090.0000000000005</v>
      </c>
      <c r="G20" s="46">
        <v>0</v>
      </c>
      <c r="H20" s="46">
        <v>0</v>
      </c>
      <c r="I20" s="46">
        <f t="shared" si="1"/>
        <v>0</v>
      </c>
      <c r="J20" s="46">
        <f t="shared" si="2"/>
        <v>2090.0000000000005</v>
      </c>
      <c r="K20" s="55" t="str">
        <f t="shared" si="3"/>
        <v>○</v>
      </c>
      <c r="L20" s="56">
        <f t="shared" si="5"/>
        <v>1900</v>
      </c>
      <c r="M20" s="53" t="s">
        <v>46</v>
      </c>
      <c r="N20" s="33">
        <f t="shared" si="4"/>
        <v>2</v>
      </c>
    </row>
    <row r="21" spans="1:14" x14ac:dyDescent="0.45">
      <c r="A21" s="18">
        <v>1</v>
      </c>
      <c r="B21" s="58">
        <v>1234</v>
      </c>
      <c r="C21" s="59" t="s">
        <v>50</v>
      </c>
      <c r="D21" s="20">
        <f>1.1*3000</f>
        <v>3300.0000000000005</v>
      </c>
      <c r="E21" s="20">
        <v>1210.0000000000005</v>
      </c>
      <c r="F21" s="19">
        <f>D21-E21</f>
        <v>2090</v>
      </c>
      <c r="G21" s="20"/>
      <c r="H21" s="20"/>
      <c r="I21" s="19">
        <f>G21-H21</f>
        <v>0</v>
      </c>
      <c r="J21" s="19">
        <f>F21+I21</f>
        <v>2090</v>
      </c>
      <c r="K21" s="29" t="str">
        <f>IF(E21&lt;0,"マイナス請求",IF(J21=1900*1.1,"○",IF(J21=0,"0",IF(J21&lt;1900*1.1,"値引残","要確認"))))</f>
        <v>○</v>
      </c>
      <c r="L21" s="19">
        <f>ROUNDUP(J21/1.1,0)</f>
        <v>1900</v>
      </c>
      <c r="M21" s="34"/>
      <c r="N21" s="34">
        <f>COUNTIFS($B$21:$B$50,B21)</f>
        <v>1</v>
      </c>
    </row>
    <row r="22" spans="1:14" x14ac:dyDescent="0.45">
      <c r="A22" s="21">
        <v>2</v>
      </c>
      <c r="B22" s="60">
        <v>2345</v>
      </c>
      <c r="C22" s="61" t="s">
        <v>51</v>
      </c>
      <c r="D22" s="23">
        <v>3200</v>
      </c>
      <c r="E22" s="23">
        <v>1110</v>
      </c>
      <c r="F22" s="22">
        <f t="shared" ref="F22:F50" si="6">D22-E22</f>
        <v>2090</v>
      </c>
      <c r="G22" s="23"/>
      <c r="H22" s="23"/>
      <c r="I22" s="22">
        <f t="shared" ref="I12:I50" si="7">G22-H22</f>
        <v>0</v>
      </c>
      <c r="J22" s="22">
        <f t="shared" ref="J12:J50" si="8">F22+I22</f>
        <v>2090</v>
      </c>
      <c r="K22" s="27" t="str">
        <f t="shared" ref="K22:K50" si="9">IF(E22&lt;0,"マイナス請求",IF(J22=1900*1.1,"○",IF(J22=0,"0",IF(J22&lt;1900*1.1,"値引残","要確認"))))</f>
        <v>○</v>
      </c>
      <c r="L22" s="22">
        <f>ROUNDUP(J22/1.1,0)</f>
        <v>1900</v>
      </c>
      <c r="M22" s="35"/>
      <c r="N22" s="35">
        <f t="shared" ref="N21:N50" si="10">COUNTIFS($B$21:$B$50,B22)</f>
        <v>1</v>
      </c>
    </row>
    <row r="23" spans="1:14" ht="36" x14ac:dyDescent="0.45">
      <c r="A23" s="21">
        <v>3</v>
      </c>
      <c r="B23" s="60">
        <v>1810</v>
      </c>
      <c r="C23" s="61" t="s">
        <v>52</v>
      </c>
      <c r="D23" s="23">
        <v>1143</v>
      </c>
      <c r="E23" s="23">
        <v>0</v>
      </c>
      <c r="F23" s="22">
        <f t="shared" si="6"/>
        <v>1143</v>
      </c>
      <c r="G23" s="23"/>
      <c r="H23" s="23"/>
      <c r="I23" s="22">
        <f t="shared" si="7"/>
        <v>0</v>
      </c>
      <c r="J23" s="22">
        <f t="shared" si="8"/>
        <v>1143</v>
      </c>
      <c r="K23" s="27" t="str">
        <f t="shared" si="9"/>
        <v>値引残</v>
      </c>
      <c r="L23" s="22">
        <f t="shared" ref="L23:L50" si="11">ROUNDUP(J23/1.1,0)</f>
        <v>1040</v>
      </c>
      <c r="M23" s="35" t="s">
        <v>55</v>
      </c>
      <c r="N23" s="35">
        <f t="shared" si="10"/>
        <v>2</v>
      </c>
    </row>
    <row r="24" spans="1:14" ht="36" x14ac:dyDescent="0.45">
      <c r="A24" s="21">
        <v>4</v>
      </c>
      <c r="B24" s="60">
        <v>1810</v>
      </c>
      <c r="C24" s="61" t="s">
        <v>53</v>
      </c>
      <c r="D24" s="23">
        <f>1.1*3500</f>
        <v>3850.0000000000005</v>
      </c>
      <c r="E24" s="23">
        <v>1760.0000000000005</v>
      </c>
      <c r="F24" s="22">
        <f t="shared" si="6"/>
        <v>2090</v>
      </c>
      <c r="G24" s="23"/>
      <c r="H24" s="23"/>
      <c r="I24" s="22">
        <f t="shared" si="7"/>
        <v>0</v>
      </c>
      <c r="J24" s="22">
        <f t="shared" si="8"/>
        <v>2090</v>
      </c>
      <c r="K24" s="27" t="str">
        <f t="shared" si="9"/>
        <v>○</v>
      </c>
      <c r="L24" s="22">
        <f t="shared" si="11"/>
        <v>1900</v>
      </c>
      <c r="M24" s="35" t="s">
        <v>56</v>
      </c>
      <c r="N24" s="35">
        <f t="shared" si="10"/>
        <v>2</v>
      </c>
    </row>
    <row r="25" spans="1:14" x14ac:dyDescent="0.45">
      <c r="A25" s="21">
        <v>5</v>
      </c>
      <c r="B25" s="60">
        <v>3456</v>
      </c>
      <c r="C25" s="61" t="s">
        <v>32</v>
      </c>
      <c r="D25" s="23">
        <v>11757</v>
      </c>
      <c r="E25" s="23">
        <v>9667</v>
      </c>
      <c r="F25" s="22">
        <f t="shared" si="6"/>
        <v>2090</v>
      </c>
      <c r="G25" s="23"/>
      <c r="H25" s="23"/>
      <c r="I25" s="22">
        <f t="shared" si="7"/>
        <v>0</v>
      </c>
      <c r="J25" s="22">
        <f t="shared" si="8"/>
        <v>2090</v>
      </c>
      <c r="K25" s="27" t="str">
        <f t="shared" si="9"/>
        <v>○</v>
      </c>
      <c r="L25" s="22">
        <f t="shared" si="11"/>
        <v>1900</v>
      </c>
      <c r="M25" s="35"/>
      <c r="N25" s="35">
        <f t="shared" si="10"/>
        <v>1</v>
      </c>
    </row>
    <row r="26" spans="1:14" x14ac:dyDescent="0.45">
      <c r="A26" s="21">
        <v>6</v>
      </c>
      <c r="B26" s="60">
        <v>4567</v>
      </c>
      <c r="C26" s="61" t="s">
        <v>54</v>
      </c>
      <c r="D26" s="23">
        <v>13480</v>
      </c>
      <c r="E26" s="23">
        <v>11390</v>
      </c>
      <c r="F26" s="22">
        <f t="shared" si="6"/>
        <v>2090</v>
      </c>
      <c r="G26" s="23"/>
      <c r="H26" s="23"/>
      <c r="I26" s="22">
        <f t="shared" si="7"/>
        <v>0</v>
      </c>
      <c r="J26" s="22">
        <f t="shared" si="8"/>
        <v>2090</v>
      </c>
      <c r="K26" s="27" t="str">
        <f t="shared" si="9"/>
        <v>○</v>
      </c>
      <c r="L26" s="22">
        <f t="shared" si="11"/>
        <v>1900</v>
      </c>
      <c r="M26" s="35"/>
      <c r="N26" s="35">
        <f t="shared" si="10"/>
        <v>1</v>
      </c>
    </row>
    <row r="27" spans="1:14" x14ac:dyDescent="0.45">
      <c r="A27" s="21">
        <v>7</v>
      </c>
      <c r="B27" s="60"/>
      <c r="C27" s="61"/>
      <c r="D27" s="23">
        <v>3035</v>
      </c>
      <c r="E27" s="23">
        <v>945</v>
      </c>
      <c r="F27" s="22">
        <f t="shared" si="6"/>
        <v>2090</v>
      </c>
      <c r="G27" s="23"/>
      <c r="H27" s="23"/>
      <c r="I27" s="22">
        <f t="shared" si="7"/>
        <v>0</v>
      </c>
      <c r="J27" s="22">
        <f t="shared" si="8"/>
        <v>2090</v>
      </c>
      <c r="K27" s="27" t="str">
        <f t="shared" si="9"/>
        <v>○</v>
      </c>
      <c r="L27" s="22">
        <f t="shared" si="11"/>
        <v>1900</v>
      </c>
      <c r="M27" s="35"/>
      <c r="N27" s="35">
        <f t="shared" si="10"/>
        <v>0</v>
      </c>
    </row>
    <row r="28" spans="1:14" x14ac:dyDescent="0.45">
      <c r="A28" s="21">
        <v>8</v>
      </c>
      <c r="B28" s="60"/>
      <c r="C28" s="61"/>
      <c r="D28" s="23">
        <v>2925</v>
      </c>
      <c r="E28" s="23">
        <v>835</v>
      </c>
      <c r="F28" s="22">
        <f t="shared" si="6"/>
        <v>2090</v>
      </c>
      <c r="G28" s="23"/>
      <c r="H28" s="23"/>
      <c r="I28" s="22">
        <f t="shared" si="7"/>
        <v>0</v>
      </c>
      <c r="J28" s="22">
        <f t="shared" si="8"/>
        <v>2090</v>
      </c>
      <c r="K28" s="27" t="str">
        <f t="shared" si="9"/>
        <v>○</v>
      </c>
      <c r="L28" s="22">
        <f t="shared" si="11"/>
        <v>1900</v>
      </c>
      <c r="M28" s="35"/>
      <c r="N28" s="35">
        <f t="shared" si="10"/>
        <v>0</v>
      </c>
    </row>
    <row r="29" spans="1:14" x14ac:dyDescent="0.45">
      <c r="A29" s="21">
        <v>9</v>
      </c>
      <c r="B29" s="60"/>
      <c r="C29" s="61"/>
      <c r="D29" s="23">
        <v>2815</v>
      </c>
      <c r="E29" s="23">
        <v>725</v>
      </c>
      <c r="F29" s="22">
        <f t="shared" si="6"/>
        <v>2090</v>
      </c>
      <c r="G29" s="23"/>
      <c r="H29" s="23"/>
      <c r="I29" s="22">
        <f t="shared" si="7"/>
        <v>0</v>
      </c>
      <c r="J29" s="22">
        <f t="shared" si="8"/>
        <v>2090</v>
      </c>
      <c r="K29" s="27" t="str">
        <f t="shared" si="9"/>
        <v>○</v>
      </c>
      <c r="L29" s="22">
        <f t="shared" si="11"/>
        <v>1900</v>
      </c>
      <c r="M29" s="35"/>
      <c r="N29" s="35">
        <f t="shared" si="10"/>
        <v>0</v>
      </c>
    </row>
    <row r="30" spans="1:14" ht="18.600000000000001" thickBot="1" x14ac:dyDescent="0.5">
      <c r="A30" s="24">
        <v>10</v>
      </c>
      <c r="B30" s="62"/>
      <c r="C30" s="63"/>
      <c r="D30" s="26">
        <v>2705</v>
      </c>
      <c r="E30" s="26">
        <v>615</v>
      </c>
      <c r="F30" s="25">
        <f t="shared" si="6"/>
        <v>2090</v>
      </c>
      <c r="G30" s="26"/>
      <c r="H30" s="26"/>
      <c r="I30" s="25">
        <f t="shared" si="7"/>
        <v>0</v>
      </c>
      <c r="J30" s="25">
        <f t="shared" si="8"/>
        <v>2090</v>
      </c>
      <c r="K30" s="28" t="str">
        <f t="shared" si="9"/>
        <v>○</v>
      </c>
      <c r="L30" s="25">
        <f t="shared" si="11"/>
        <v>1900</v>
      </c>
      <c r="M30" s="36"/>
      <c r="N30" s="36">
        <f t="shared" si="10"/>
        <v>0</v>
      </c>
    </row>
    <row r="31" spans="1:14" x14ac:dyDescent="0.45">
      <c r="A31" s="57">
        <v>11</v>
      </c>
      <c r="B31" s="58"/>
      <c r="C31" s="59"/>
      <c r="D31" s="20">
        <v>1100</v>
      </c>
      <c r="E31" s="20">
        <v>0</v>
      </c>
      <c r="F31" s="19">
        <f t="shared" si="6"/>
        <v>1100</v>
      </c>
      <c r="G31" s="20"/>
      <c r="H31" s="20"/>
      <c r="I31" s="19">
        <f t="shared" si="7"/>
        <v>0</v>
      </c>
      <c r="J31" s="19">
        <f t="shared" si="8"/>
        <v>1100</v>
      </c>
      <c r="K31" s="29" t="str">
        <f t="shared" si="9"/>
        <v>値引残</v>
      </c>
      <c r="L31" s="19">
        <f t="shared" si="11"/>
        <v>1000</v>
      </c>
      <c r="M31" s="34"/>
      <c r="N31" s="34">
        <f t="shared" si="10"/>
        <v>0</v>
      </c>
    </row>
    <row r="32" spans="1:14" x14ac:dyDescent="0.45">
      <c r="A32" s="21">
        <v>12</v>
      </c>
      <c r="B32" s="60"/>
      <c r="C32" s="61"/>
      <c r="D32" s="23">
        <v>1223</v>
      </c>
      <c r="E32" s="23">
        <v>0</v>
      </c>
      <c r="F32" s="22">
        <f t="shared" si="6"/>
        <v>1223</v>
      </c>
      <c r="G32" s="23"/>
      <c r="H32" s="23"/>
      <c r="I32" s="22">
        <f t="shared" si="7"/>
        <v>0</v>
      </c>
      <c r="J32" s="22">
        <f t="shared" si="8"/>
        <v>1223</v>
      </c>
      <c r="K32" s="27" t="str">
        <f t="shared" si="9"/>
        <v>値引残</v>
      </c>
      <c r="L32" s="22">
        <f t="shared" si="11"/>
        <v>1112</v>
      </c>
      <c r="M32" s="35"/>
      <c r="N32" s="35">
        <f t="shared" si="10"/>
        <v>0</v>
      </c>
    </row>
    <row r="33" spans="1:14" x14ac:dyDescent="0.45">
      <c r="A33" s="21">
        <v>13</v>
      </c>
      <c r="B33" s="60"/>
      <c r="C33" s="61"/>
      <c r="D33" s="23">
        <v>4342</v>
      </c>
      <c r="E33" s="23">
        <v>2252</v>
      </c>
      <c r="F33" s="22">
        <f t="shared" si="6"/>
        <v>2090</v>
      </c>
      <c r="G33" s="23"/>
      <c r="H33" s="23"/>
      <c r="I33" s="22">
        <f t="shared" si="7"/>
        <v>0</v>
      </c>
      <c r="J33" s="22">
        <f t="shared" si="8"/>
        <v>2090</v>
      </c>
      <c r="K33" s="27" t="str">
        <f t="shared" si="9"/>
        <v>○</v>
      </c>
      <c r="L33" s="22">
        <f t="shared" si="11"/>
        <v>1900</v>
      </c>
      <c r="M33" s="35"/>
      <c r="N33" s="35">
        <f t="shared" si="10"/>
        <v>0</v>
      </c>
    </row>
    <row r="34" spans="1:14" x14ac:dyDescent="0.45">
      <c r="A34" s="21">
        <v>14</v>
      </c>
      <c r="B34" s="60"/>
      <c r="C34" s="61"/>
      <c r="D34" s="23">
        <v>5467</v>
      </c>
      <c r="E34" s="23">
        <v>3377</v>
      </c>
      <c r="F34" s="22">
        <f t="shared" si="6"/>
        <v>2090</v>
      </c>
      <c r="G34" s="23"/>
      <c r="H34" s="23"/>
      <c r="I34" s="22">
        <f t="shared" si="7"/>
        <v>0</v>
      </c>
      <c r="J34" s="22">
        <f t="shared" si="8"/>
        <v>2090</v>
      </c>
      <c r="K34" s="27" t="str">
        <f t="shared" si="9"/>
        <v>○</v>
      </c>
      <c r="L34" s="22">
        <f t="shared" si="11"/>
        <v>1900</v>
      </c>
      <c r="M34" s="35"/>
      <c r="N34" s="35">
        <f t="shared" si="10"/>
        <v>0</v>
      </c>
    </row>
    <row r="35" spans="1:14" x14ac:dyDescent="0.45">
      <c r="A35" s="21">
        <v>15</v>
      </c>
      <c r="B35" s="60"/>
      <c r="C35" s="61"/>
      <c r="D35" s="23">
        <v>2584</v>
      </c>
      <c r="E35" s="23">
        <v>494</v>
      </c>
      <c r="F35" s="22">
        <f t="shared" si="6"/>
        <v>2090</v>
      </c>
      <c r="G35" s="23"/>
      <c r="H35" s="23"/>
      <c r="I35" s="22">
        <f t="shared" si="7"/>
        <v>0</v>
      </c>
      <c r="J35" s="22">
        <f t="shared" si="8"/>
        <v>2090</v>
      </c>
      <c r="K35" s="27" t="str">
        <f t="shared" si="9"/>
        <v>○</v>
      </c>
      <c r="L35" s="22">
        <f t="shared" si="11"/>
        <v>1900</v>
      </c>
      <c r="M35" s="35"/>
      <c r="N35" s="35">
        <f t="shared" si="10"/>
        <v>0</v>
      </c>
    </row>
    <row r="36" spans="1:14" x14ac:dyDescent="0.45">
      <c r="A36" s="21">
        <v>16</v>
      </c>
      <c r="B36" s="60"/>
      <c r="C36" s="61"/>
      <c r="D36" s="23">
        <v>853</v>
      </c>
      <c r="E36" s="23">
        <v>0</v>
      </c>
      <c r="F36" s="22">
        <f t="shared" si="6"/>
        <v>853</v>
      </c>
      <c r="G36" s="23"/>
      <c r="H36" s="23"/>
      <c r="I36" s="22">
        <f t="shared" si="7"/>
        <v>0</v>
      </c>
      <c r="J36" s="22">
        <f t="shared" si="8"/>
        <v>853</v>
      </c>
      <c r="K36" s="27" t="str">
        <f t="shared" si="9"/>
        <v>値引残</v>
      </c>
      <c r="L36" s="22">
        <f t="shared" si="11"/>
        <v>776</v>
      </c>
      <c r="M36" s="35"/>
      <c r="N36" s="35">
        <f t="shared" si="10"/>
        <v>0</v>
      </c>
    </row>
    <row r="37" spans="1:14" x14ac:dyDescent="0.45">
      <c r="A37" s="21">
        <v>17</v>
      </c>
      <c r="B37" s="60"/>
      <c r="C37" s="61"/>
      <c r="D37" s="23">
        <v>1221</v>
      </c>
      <c r="E37" s="23">
        <v>0</v>
      </c>
      <c r="F37" s="22">
        <f t="shared" si="6"/>
        <v>1221</v>
      </c>
      <c r="G37" s="23"/>
      <c r="H37" s="23"/>
      <c r="I37" s="22">
        <f t="shared" si="7"/>
        <v>0</v>
      </c>
      <c r="J37" s="22">
        <f t="shared" si="8"/>
        <v>1221</v>
      </c>
      <c r="K37" s="27" t="str">
        <f t="shared" si="9"/>
        <v>値引残</v>
      </c>
      <c r="L37" s="22">
        <f t="shared" si="11"/>
        <v>1110</v>
      </c>
      <c r="M37" s="35"/>
      <c r="N37" s="35">
        <f t="shared" si="10"/>
        <v>0</v>
      </c>
    </row>
    <row r="38" spans="1:14" x14ac:dyDescent="0.45">
      <c r="A38" s="21">
        <v>18</v>
      </c>
      <c r="B38" s="60"/>
      <c r="C38" s="61"/>
      <c r="D38" s="23">
        <v>6350</v>
      </c>
      <c r="E38" s="23">
        <v>4260</v>
      </c>
      <c r="F38" s="22">
        <f t="shared" si="6"/>
        <v>2090</v>
      </c>
      <c r="G38" s="23"/>
      <c r="H38" s="23"/>
      <c r="I38" s="22">
        <f t="shared" si="7"/>
        <v>0</v>
      </c>
      <c r="J38" s="22">
        <f t="shared" si="8"/>
        <v>2090</v>
      </c>
      <c r="K38" s="27" t="str">
        <f t="shared" si="9"/>
        <v>○</v>
      </c>
      <c r="L38" s="22">
        <f t="shared" si="11"/>
        <v>1900</v>
      </c>
      <c r="M38" s="35"/>
      <c r="N38" s="35">
        <f t="shared" si="10"/>
        <v>0</v>
      </c>
    </row>
    <row r="39" spans="1:14" x14ac:dyDescent="0.45">
      <c r="A39" s="21">
        <v>19</v>
      </c>
      <c r="B39" s="60"/>
      <c r="C39" s="61"/>
      <c r="D39" s="23">
        <v>7463</v>
      </c>
      <c r="E39" s="23">
        <v>5373</v>
      </c>
      <c r="F39" s="22">
        <f t="shared" si="6"/>
        <v>2090</v>
      </c>
      <c r="G39" s="23"/>
      <c r="H39" s="23"/>
      <c r="I39" s="22">
        <f t="shared" si="7"/>
        <v>0</v>
      </c>
      <c r="J39" s="22">
        <f t="shared" si="8"/>
        <v>2090</v>
      </c>
      <c r="K39" s="27" t="str">
        <f t="shared" si="9"/>
        <v>○</v>
      </c>
      <c r="L39" s="22">
        <f t="shared" si="11"/>
        <v>1900</v>
      </c>
      <c r="M39" s="35"/>
      <c r="N39" s="35">
        <f t="shared" si="10"/>
        <v>0</v>
      </c>
    </row>
    <row r="40" spans="1:14" ht="18.600000000000001" thickBot="1" x14ac:dyDescent="0.5">
      <c r="A40" s="24">
        <v>20</v>
      </c>
      <c r="B40" s="62"/>
      <c r="C40" s="63"/>
      <c r="D40" s="26">
        <v>5584</v>
      </c>
      <c r="E40" s="26">
        <v>3494</v>
      </c>
      <c r="F40" s="25">
        <f t="shared" si="6"/>
        <v>2090</v>
      </c>
      <c r="G40" s="26"/>
      <c r="H40" s="26"/>
      <c r="I40" s="25">
        <f t="shared" si="7"/>
        <v>0</v>
      </c>
      <c r="J40" s="25">
        <f t="shared" si="8"/>
        <v>2090</v>
      </c>
      <c r="K40" s="28" t="str">
        <f t="shared" si="9"/>
        <v>○</v>
      </c>
      <c r="L40" s="25">
        <f t="shared" si="11"/>
        <v>1900</v>
      </c>
      <c r="M40" s="36"/>
      <c r="N40" s="36">
        <f t="shared" si="10"/>
        <v>0</v>
      </c>
    </row>
    <row r="41" spans="1:14" x14ac:dyDescent="0.45">
      <c r="A41" s="18">
        <v>21</v>
      </c>
      <c r="B41" s="58"/>
      <c r="C41" s="59"/>
      <c r="D41" s="20">
        <v>4851</v>
      </c>
      <c r="E41" s="20">
        <v>2761</v>
      </c>
      <c r="F41" s="19">
        <f t="shared" si="6"/>
        <v>2090</v>
      </c>
      <c r="G41" s="20"/>
      <c r="H41" s="20"/>
      <c r="I41" s="19">
        <f t="shared" si="7"/>
        <v>0</v>
      </c>
      <c r="J41" s="19">
        <f t="shared" si="8"/>
        <v>2090</v>
      </c>
      <c r="K41" s="29" t="str">
        <f t="shared" si="9"/>
        <v>○</v>
      </c>
      <c r="L41" s="19">
        <f t="shared" si="11"/>
        <v>1900</v>
      </c>
      <c r="M41" s="34"/>
      <c r="N41" s="34">
        <f t="shared" si="10"/>
        <v>0</v>
      </c>
    </row>
    <row r="42" spans="1:14" x14ac:dyDescent="0.45">
      <c r="A42" s="21">
        <v>22</v>
      </c>
      <c r="B42" s="60"/>
      <c r="C42" s="61"/>
      <c r="D42" s="23">
        <v>4972</v>
      </c>
      <c r="E42" s="23">
        <v>2882</v>
      </c>
      <c r="F42" s="22">
        <f t="shared" si="6"/>
        <v>2090</v>
      </c>
      <c r="G42" s="23"/>
      <c r="H42" s="23"/>
      <c r="I42" s="22">
        <f t="shared" si="7"/>
        <v>0</v>
      </c>
      <c r="J42" s="22">
        <f t="shared" si="8"/>
        <v>2090</v>
      </c>
      <c r="K42" s="27" t="str">
        <f t="shared" si="9"/>
        <v>○</v>
      </c>
      <c r="L42" s="22">
        <f t="shared" si="11"/>
        <v>1900</v>
      </c>
      <c r="M42" s="35"/>
      <c r="N42" s="35">
        <f t="shared" si="10"/>
        <v>0</v>
      </c>
    </row>
    <row r="43" spans="1:14" x14ac:dyDescent="0.45">
      <c r="A43" s="21">
        <v>23</v>
      </c>
      <c r="B43" s="60"/>
      <c r="C43" s="61"/>
      <c r="D43" s="23">
        <v>5093</v>
      </c>
      <c r="E43" s="23">
        <v>3003</v>
      </c>
      <c r="F43" s="22">
        <f t="shared" si="6"/>
        <v>2090</v>
      </c>
      <c r="G43" s="23"/>
      <c r="H43" s="23"/>
      <c r="I43" s="22">
        <f t="shared" si="7"/>
        <v>0</v>
      </c>
      <c r="J43" s="22">
        <f t="shared" si="8"/>
        <v>2090</v>
      </c>
      <c r="K43" s="27" t="str">
        <f t="shared" si="9"/>
        <v>○</v>
      </c>
      <c r="L43" s="22">
        <f t="shared" si="11"/>
        <v>1900</v>
      </c>
      <c r="M43" s="35"/>
      <c r="N43" s="35">
        <f t="shared" si="10"/>
        <v>0</v>
      </c>
    </row>
    <row r="44" spans="1:14" x14ac:dyDescent="0.45">
      <c r="A44" s="21">
        <v>24</v>
      </c>
      <c r="B44" s="60"/>
      <c r="C44" s="61"/>
      <c r="D44" s="23">
        <v>5214</v>
      </c>
      <c r="E44" s="23">
        <v>3124</v>
      </c>
      <c r="F44" s="22">
        <f t="shared" si="6"/>
        <v>2090</v>
      </c>
      <c r="G44" s="23"/>
      <c r="H44" s="23"/>
      <c r="I44" s="22">
        <f t="shared" si="7"/>
        <v>0</v>
      </c>
      <c r="J44" s="22">
        <f t="shared" si="8"/>
        <v>2090</v>
      </c>
      <c r="K44" s="27" t="str">
        <f t="shared" si="9"/>
        <v>○</v>
      </c>
      <c r="L44" s="22">
        <f t="shared" si="11"/>
        <v>1900</v>
      </c>
      <c r="M44" s="35"/>
      <c r="N44" s="35">
        <f t="shared" si="10"/>
        <v>0</v>
      </c>
    </row>
    <row r="45" spans="1:14" x14ac:dyDescent="0.45">
      <c r="A45" s="21">
        <v>25</v>
      </c>
      <c r="B45" s="60"/>
      <c r="C45" s="61"/>
      <c r="D45" s="23">
        <v>5335</v>
      </c>
      <c r="E45" s="23">
        <v>3245</v>
      </c>
      <c r="F45" s="22">
        <f t="shared" si="6"/>
        <v>2090</v>
      </c>
      <c r="G45" s="23"/>
      <c r="H45" s="23"/>
      <c r="I45" s="22">
        <f t="shared" si="7"/>
        <v>0</v>
      </c>
      <c r="J45" s="22">
        <f t="shared" si="8"/>
        <v>2090</v>
      </c>
      <c r="K45" s="27" t="str">
        <f t="shared" si="9"/>
        <v>○</v>
      </c>
      <c r="L45" s="22">
        <f t="shared" si="11"/>
        <v>1900</v>
      </c>
      <c r="M45" s="35"/>
      <c r="N45" s="35">
        <f t="shared" si="10"/>
        <v>0</v>
      </c>
    </row>
    <row r="46" spans="1:14" x14ac:dyDescent="0.45">
      <c r="A46" s="21">
        <v>26</v>
      </c>
      <c r="B46" s="60"/>
      <c r="C46" s="61"/>
      <c r="D46" s="23">
        <v>5456</v>
      </c>
      <c r="E46" s="23">
        <v>3366</v>
      </c>
      <c r="F46" s="22">
        <f t="shared" si="6"/>
        <v>2090</v>
      </c>
      <c r="G46" s="23"/>
      <c r="H46" s="23"/>
      <c r="I46" s="22">
        <f t="shared" si="7"/>
        <v>0</v>
      </c>
      <c r="J46" s="22">
        <f t="shared" si="8"/>
        <v>2090</v>
      </c>
      <c r="K46" s="27" t="str">
        <f t="shared" si="9"/>
        <v>○</v>
      </c>
      <c r="L46" s="22">
        <f t="shared" si="11"/>
        <v>1900</v>
      </c>
      <c r="M46" s="35"/>
      <c r="N46" s="35">
        <f t="shared" si="10"/>
        <v>0</v>
      </c>
    </row>
    <row r="47" spans="1:14" x14ac:dyDescent="0.45">
      <c r="A47" s="21">
        <v>27</v>
      </c>
      <c r="B47" s="60"/>
      <c r="C47" s="61"/>
      <c r="D47" s="23">
        <v>5577</v>
      </c>
      <c r="E47" s="23">
        <v>3487</v>
      </c>
      <c r="F47" s="22">
        <f t="shared" si="6"/>
        <v>2090</v>
      </c>
      <c r="G47" s="23"/>
      <c r="H47" s="23"/>
      <c r="I47" s="22">
        <f t="shared" si="7"/>
        <v>0</v>
      </c>
      <c r="J47" s="22">
        <f t="shared" si="8"/>
        <v>2090</v>
      </c>
      <c r="K47" s="27" t="str">
        <f t="shared" si="9"/>
        <v>○</v>
      </c>
      <c r="L47" s="22">
        <f t="shared" si="11"/>
        <v>1900</v>
      </c>
      <c r="M47" s="35"/>
      <c r="N47" s="35">
        <f t="shared" si="10"/>
        <v>0</v>
      </c>
    </row>
    <row r="48" spans="1:14" x14ac:dyDescent="0.45">
      <c r="A48" s="21">
        <v>28</v>
      </c>
      <c r="B48" s="60"/>
      <c r="C48" s="61"/>
      <c r="D48" s="23">
        <v>5698</v>
      </c>
      <c r="E48" s="23">
        <v>3608</v>
      </c>
      <c r="F48" s="22">
        <f t="shared" si="6"/>
        <v>2090</v>
      </c>
      <c r="G48" s="23"/>
      <c r="H48" s="23"/>
      <c r="I48" s="22">
        <f t="shared" si="7"/>
        <v>0</v>
      </c>
      <c r="J48" s="22">
        <f t="shared" si="8"/>
        <v>2090</v>
      </c>
      <c r="K48" s="27" t="str">
        <f t="shared" si="9"/>
        <v>○</v>
      </c>
      <c r="L48" s="22">
        <f t="shared" si="11"/>
        <v>1900</v>
      </c>
      <c r="M48" s="35"/>
      <c r="N48" s="35">
        <f t="shared" si="10"/>
        <v>0</v>
      </c>
    </row>
    <row r="49" spans="1:14" x14ac:dyDescent="0.45">
      <c r="A49" s="21">
        <v>29</v>
      </c>
      <c r="B49" s="60"/>
      <c r="C49" s="61"/>
      <c r="D49" s="23">
        <v>5817</v>
      </c>
      <c r="E49" s="23">
        <v>3727</v>
      </c>
      <c r="F49" s="22">
        <f t="shared" si="6"/>
        <v>2090</v>
      </c>
      <c r="G49" s="23"/>
      <c r="H49" s="23"/>
      <c r="I49" s="22">
        <f t="shared" si="7"/>
        <v>0</v>
      </c>
      <c r="J49" s="22">
        <f t="shared" si="8"/>
        <v>2090</v>
      </c>
      <c r="K49" s="27" t="str">
        <f t="shared" si="9"/>
        <v>○</v>
      </c>
      <c r="L49" s="22">
        <f t="shared" si="11"/>
        <v>1900</v>
      </c>
      <c r="M49" s="35"/>
      <c r="N49" s="35">
        <f t="shared" si="10"/>
        <v>0</v>
      </c>
    </row>
    <row r="50" spans="1:14" ht="18.600000000000001" thickBot="1" x14ac:dyDescent="0.5">
      <c r="A50" s="24">
        <v>30</v>
      </c>
      <c r="B50" s="62"/>
      <c r="C50" s="63"/>
      <c r="D50" s="26">
        <v>5943</v>
      </c>
      <c r="E50" s="26">
        <v>3853</v>
      </c>
      <c r="F50" s="25">
        <f t="shared" si="6"/>
        <v>2090</v>
      </c>
      <c r="G50" s="26"/>
      <c r="H50" s="26"/>
      <c r="I50" s="25">
        <f t="shared" si="7"/>
        <v>0</v>
      </c>
      <c r="J50" s="25">
        <f t="shared" si="8"/>
        <v>2090</v>
      </c>
      <c r="K50" s="28" t="str">
        <f t="shared" si="9"/>
        <v>○</v>
      </c>
      <c r="L50" s="25">
        <f t="shared" si="11"/>
        <v>1900</v>
      </c>
      <c r="M50" s="36"/>
      <c r="N50" s="36">
        <f t="shared" si="10"/>
        <v>0</v>
      </c>
    </row>
    <row r="52" spans="1:14" ht="36" x14ac:dyDescent="0.45">
      <c r="L52" s="39" t="s">
        <v>23</v>
      </c>
    </row>
    <row r="53" spans="1:14" x14ac:dyDescent="0.45">
      <c r="C53" s="10" t="s">
        <v>4</v>
      </c>
      <c r="D53" s="4">
        <f t="shared" ref="D53:J53" si="12">SUM(D21:D50)</f>
        <v>138353</v>
      </c>
      <c r="E53" s="4">
        <f t="shared" si="12"/>
        <v>80563</v>
      </c>
      <c r="F53" s="4">
        <f t="shared" si="12"/>
        <v>57790</v>
      </c>
      <c r="G53" s="4">
        <f t="shared" si="12"/>
        <v>0</v>
      </c>
      <c r="H53" s="4">
        <f t="shared" si="12"/>
        <v>0</v>
      </c>
      <c r="I53" s="4">
        <f t="shared" si="12"/>
        <v>0</v>
      </c>
      <c r="J53" s="4">
        <f t="shared" si="12"/>
        <v>57790</v>
      </c>
      <c r="K53" s="13"/>
      <c r="L53" s="4">
        <f>SUM(L21:L50)</f>
        <v>52538</v>
      </c>
    </row>
    <row r="55" spans="1:14" x14ac:dyDescent="0.45">
      <c r="B55" t="s">
        <v>5</v>
      </c>
    </row>
    <row r="56" spans="1:14" x14ac:dyDescent="0.45">
      <c r="B56" t="s">
        <v>11</v>
      </c>
    </row>
    <row r="57" spans="1:14" x14ac:dyDescent="0.45">
      <c r="B57" t="s">
        <v>10</v>
      </c>
    </row>
    <row r="58" spans="1:14" s="10" customFormat="1" x14ac:dyDescent="0.45">
      <c r="A58"/>
      <c r="B58" t="s">
        <v>12</v>
      </c>
      <c r="D58"/>
      <c r="E58"/>
      <c r="F58"/>
      <c r="G58"/>
      <c r="H58"/>
      <c r="I58"/>
      <c r="J58"/>
      <c r="K58"/>
      <c r="L58"/>
      <c r="M58"/>
    </row>
    <row r="59" spans="1:14" x14ac:dyDescent="0.45">
      <c r="B59" t="s">
        <v>57</v>
      </c>
    </row>
    <row r="60" spans="1:14" x14ac:dyDescent="0.45">
      <c r="C60" s="38" t="s">
        <v>58</v>
      </c>
    </row>
  </sheetData>
  <mergeCells count="3">
    <mergeCell ref="C3:F3"/>
    <mergeCell ref="D9:F9"/>
    <mergeCell ref="G9:I9"/>
  </mergeCells>
  <phoneticPr fontId="1"/>
  <pageMargins left="0.70866141732283472" right="0.70866141732283472" top="0.74803149606299213" bottom="0.74803149606299213" header="0.31496062992125984" footer="0.31496062992125984"/>
  <pageSetup paperSize="9" scale="60" fitToHeight="0" orientation="landscape" r:id="rId1"/>
  <headerFooter>
    <oddFooter>&amp;C－&amp;P－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【記載例・留意点】様式２別紙【税込】値引一覧表</vt:lpstr>
      <vt:lpstr>【記載例・留意点】様式２別紙【税込】値引一覧表!Print_Area</vt:lpstr>
      <vt:lpstr>【記載例・留意点】様式２別紙【税込】値引一覧表!Print_Titles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高橋英聖</dc:creator>
  <cp:lastModifiedBy>中村 圭佑</cp:lastModifiedBy>
  <cp:lastPrinted>2025-07-04T10:51:34Z</cp:lastPrinted>
  <dcterms:created xsi:type="dcterms:W3CDTF">2022-12-22T12:54:10Z</dcterms:created>
  <dcterms:modified xsi:type="dcterms:W3CDTF">2025-12-11T05:56:24Z</dcterms:modified>
</cp:coreProperties>
</file>