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630" windowHeight="12180" tabRatio="796"/>
  </bookViews>
  <sheets>
    <sheet name="効果検証様式（集計値）" sheetId="1" r:id="rId1"/>
    <sheet name="R4.10" sheetId="84" r:id="rId2"/>
    <sheet name="R4.11" sheetId="112" r:id="rId3"/>
    <sheet name="R4.12" sheetId="114" r:id="rId4"/>
    <sheet name="R5.1" sheetId="115" r:id="rId5"/>
    <sheet name="R5.2" sheetId="116" r:id="rId6"/>
    <sheet name="R5.3" sheetId="117" r:id="rId7"/>
    <sheet name="R5.4" sheetId="118" r:id="rId8"/>
    <sheet name="R5.5" sheetId="119" r:id="rId9"/>
    <sheet name="R5.6" sheetId="120" r:id="rId10"/>
    <sheet name="R5.7" sheetId="121" r:id="rId11"/>
    <sheet name="R5.8" sheetId="122" r:id="rId12"/>
    <sheet name="R5.9" sheetId="123" r:id="rId13"/>
    <sheet name="R5.10" sheetId="124" r:id="rId14"/>
    <sheet name="R5.11" sheetId="125" r:id="rId15"/>
    <sheet name="R5.12" sheetId="126" r:id="rId16"/>
    <sheet name="R6.1" sheetId="127" r:id="rId17"/>
  </sheets>
  <definedNames>
    <definedName name="_xlnm.Print_Area" localSheetId="1">'R4.10'!$A$1:$J$36</definedName>
    <definedName name="_xlnm.Print_Area" localSheetId="2">'R4.11'!$A$1:$J$36</definedName>
    <definedName name="_xlnm.Print_Area" localSheetId="3">'R4.12'!$A$1:$J$36</definedName>
    <definedName name="_xlnm.Print_Area" localSheetId="4">'R5.1'!$A$1:$J$36</definedName>
    <definedName name="_xlnm.Print_Area" localSheetId="13">'R5.10'!$A$1:$J$36</definedName>
    <definedName name="_xlnm.Print_Area" localSheetId="14">'R5.11'!$A$1:$J$36</definedName>
    <definedName name="_xlnm.Print_Area" localSheetId="15">'R5.12'!$A$1:$J$36</definedName>
    <definedName name="_xlnm.Print_Area" localSheetId="5">'R5.2'!$A$1:$J$36</definedName>
    <definedName name="_xlnm.Print_Area" localSheetId="6">'R5.3'!$A$1:$J$39</definedName>
    <definedName name="_xlnm.Print_Area" localSheetId="7">'R5.4'!$A$1:$J$36</definedName>
    <definedName name="_xlnm.Print_Area" localSheetId="8">'R5.5'!$A$1:$J$36</definedName>
    <definedName name="_xlnm.Print_Area" localSheetId="9">'R5.6'!$A$1:$J$36</definedName>
    <definedName name="_xlnm.Print_Area" localSheetId="10">'R5.7'!$A$1:$J$36</definedName>
    <definedName name="_xlnm.Print_Area" localSheetId="11">'R5.8'!$A$1:$J$36</definedName>
    <definedName name="_xlnm.Print_Area" localSheetId="12">'R5.9'!$A$1:$J$36</definedName>
    <definedName name="_xlnm.Print_Area" localSheetId="16">'R6.1'!$A$1:$J$36</definedName>
    <definedName name="_xlnm.Print_Area" localSheetId="0">'効果検証様式（集計値）'!$A$1:$H$38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84" l="1"/>
  <c r="E14" i="127" l="1"/>
  <c r="E14" i="118" l="1"/>
  <c r="E16" i="114"/>
  <c r="E16" i="117" l="1"/>
  <c r="E16" i="116" l="1"/>
  <c r="E16" i="112" l="1"/>
  <c r="E11" i="112"/>
  <c r="E6" i="112"/>
  <c r="E16" i="120"/>
  <c r="E16" i="118"/>
  <c r="E16" i="115"/>
  <c r="E13" i="117" l="1"/>
  <c r="E8" i="117"/>
  <c r="E13" i="114" l="1"/>
  <c r="E8" i="114"/>
  <c r="E13" i="112"/>
  <c r="E8" i="112" l="1"/>
  <c r="E8" i="84"/>
  <c r="E13" i="84"/>
  <c r="E29" i="1" l="1"/>
  <c r="E19" i="1" l="1"/>
  <c r="E14" i="1"/>
  <c r="E13" i="1"/>
  <c r="E9" i="1"/>
  <c r="E8" i="1"/>
  <c r="E19" i="121" l="1"/>
  <c r="E16" i="121"/>
  <c r="E13" i="121"/>
  <c r="E15" i="121" s="1"/>
  <c r="E8" i="121"/>
  <c r="E9" i="121" s="1"/>
  <c r="E19" i="120"/>
  <c r="E13" i="120"/>
  <c r="E15" i="120" s="1"/>
  <c r="E8" i="120"/>
  <c r="E9" i="120" s="1"/>
  <c r="E19" i="119"/>
  <c r="E16" i="119"/>
  <c r="E13" i="119"/>
  <c r="E15" i="119" s="1"/>
  <c r="E8" i="119"/>
  <c r="E9" i="119" s="1"/>
  <c r="E19" i="118"/>
  <c r="E18" i="118"/>
  <c r="E13" i="118"/>
  <c r="E15" i="118" s="1"/>
  <c r="E9" i="118"/>
  <c r="E8" i="118"/>
  <c r="E19" i="117"/>
  <c r="E18" i="117"/>
  <c r="E14" i="117"/>
  <c r="E15" i="117" s="1"/>
  <c r="E19" i="116"/>
  <c r="E14" i="116"/>
  <c r="E13" i="116"/>
  <c r="E15" i="116" s="1"/>
  <c r="E8" i="116"/>
  <c r="E9" i="116" s="1"/>
  <c r="E18" i="119" l="1"/>
  <c r="E18" i="1"/>
  <c r="E18" i="120"/>
  <c r="E18" i="116"/>
  <c r="E18" i="121"/>
  <c r="E16" i="1"/>
  <c r="E9" i="117"/>
  <c r="E15" i="115" l="1"/>
  <c r="E13" i="115"/>
  <c r="E15" i="1" s="1"/>
  <c r="E8" i="115"/>
  <c r="E10" i="1" s="1"/>
  <c r="E15" i="114"/>
  <c r="E9" i="114"/>
  <c r="E32" i="114" s="1"/>
  <c r="E18" i="112"/>
  <c r="E19" i="112"/>
  <c r="E15" i="112"/>
  <c r="E9" i="112"/>
  <c r="E19" i="84"/>
  <c r="E18" i="84"/>
  <c r="E15" i="84"/>
  <c r="E9" i="84"/>
  <c r="E32" i="127"/>
  <c r="E32" i="126"/>
  <c r="E31" i="126"/>
  <c r="E32" i="125"/>
  <c r="E32" i="124"/>
  <c r="E31" i="124"/>
  <c r="E32" i="123"/>
  <c r="E32" i="122"/>
  <c r="E32" i="121"/>
  <c r="E32" i="120"/>
  <c r="E31" i="120"/>
  <c r="E31" i="119"/>
  <c r="E32" i="118"/>
  <c r="E31" i="118"/>
  <c r="E32" i="117"/>
  <c r="E32" i="116"/>
  <c r="E31" i="116"/>
  <c r="E19" i="115"/>
  <c r="E19" i="114"/>
  <c r="E18" i="114"/>
  <c r="E17" i="1" l="1"/>
  <c r="E9" i="115"/>
  <c r="E31" i="115" s="1"/>
  <c r="E18" i="115"/>
  <c r="E31" i="114"/>
  <c r="E31" i="127"/>
  <c r="E31" i="125"/>
  <c r="E31" i="123"/>
  <c r="E31" i="122"/>
  <c r="E31" i="121"/>
  <c r="E32" i="119"/>
  <c r="E31" i="117"/>
  <c r="E32" i="115" l="1"/>
  <c r="E32" i="112"/>
  <c r="E31" i="112"/>
  <c r="E32" i="84"/>
  <c r="E31" i="84"/>
  <c r="E21" i="1" l="1"/>
  <c r="E20" i="1"/>
  <c r="E11" i="1" l="1"/>
  <c r="E34" i="1" l="1"/>
  <c r="E33" i="1"/>
</calcChain>
</file>

<file path=xl/comments1.xml><?xml version="1.0" encoding="utf-8"?>
<comments xmlns="http://schemas.openxmlformats.org/spreadsheetml/2006/main">
  <authors>
    <author>作成者</author>
  </authors>
  <commentList>
    <comment ref="C1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精算額ベース
</t>
        </r>
      </text>
    </comment>
  </commentList>
</comments>
</file>

<file path=xl/comments10.xml><?xml version="1.0" encoding="utf-8"?>
<comments xmlns="http://schemas.openxmlformats.org/spreadsheetml/2006/main">
  <authors>
    <author>作成者</author>
  </authors>
  <commentList>
    <comment ref="C1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精算額ベース
</t>
        </r>
      </text>
    </comment>
  </commentList>
</comments>
</file>

<file path=xl/comments11.xml><?xml version="1.0" encoding="utf-8"?>
<comments xmlns="http://schemas.openxmlformats.org/spreadsheetml/2006/main">
  <authors>
    <author>作成者</author>
  </authors>
  <commentList>
    <comment ref="C1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精算額ベース
</t>
        </r>
      </text>
    </comment>
    <comment ref="E1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クーポン返納分計上
</t>
        </r>
      </text>
    </comment>
  </commentList>
</comments>
</file>

<file path=xl/comments12.xml><?xml version="1.0" encoding="utf-8"?>
<comments xmlns="http://schemas.openxmlformats.org/spreadsheetml/2006/main">
  <authors>
    <author>作成者</author>
  </authors>
  <commentList>
    <comment ref="C1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精算額ベース
</t>
        </r>
      </text>
    </comment>
    <comment ref="E1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クーポン返納分計上
</t>
        </r>
      </text>
    </comment>
  </commentList>
</comments>
</file>

<file path=xl/comments13.xml><?xml version="1.0" encoding="utf-8"?>
<comments xmlns="http://schemas.openxmlformats.org/spreadsheetml/2006/main">
  <authors>
    <author>作成者</author>
  </authors>
  <commentList>
    <comment ref="C1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精算額ベース
</t>
        </r>
      </text>
    </comment>
    <comment ref="E1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クーポン返納分計上
</t>
        </r>
      </text>
    </comment>
  </commentList>
</comments>
</file>

<file path=xl/comments14.xml><?xml version="1.0" encoding="utf-8"?>
<comments xmlns="http://schemas.openxmlformats.org/spreadsheetml/2006/main">
  <authors>
    <author>作成者</author>
  </authors>
  <commentList>
    <comment ref="C1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精算額ベース
</t>
        </r>
      </text>
    </comment>
    <comment ref="E1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クーポン返納分計上
</t>
        </r>
      </text>
    </comment>
  </commentList>
</comments>
</file>

<file path=xl/comments15.xml><?xml version="1.0" encoding="utf-8"?>
<comments xmlns="http://schemas.openxmlformats.org/spreadsheetml/2006/main">
  <authors>
    <author>作成者</author>
  </authors>
  <commentList>
    <comment ref="C1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精算額ベース
</t>
        </r>
      </text>
    </comment>
    <comment ref="E1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クーポン返納分計上
</t>
        </r>
      </text>
    </comment>
  </commentList>
</comments>
</file>

<file path=xl/comments16.xml><?xml version="1.0" encoding="utf-8"?>
<comments xmlns="http://schemas.openxmlformats.org/spreadsheetml/2006/main">
  <authors>
    <author>作成者</author>
  </authors>
  <commentList>
    <comment ref="C1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精算額ベース
</t>
        </r>
      </text>
    </comment>
    <comment ref="E1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クーポン返納分計上
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C1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精算額ベース
</t>
        </r>
      </text>
    </comment>
    <comment ref="E1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クーポン返納分計上
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C1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精算額ベース
</t>
        </r>
      </text>
    </comment>
    <comment ref="E1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クーポン返納分計上
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C1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精算額ベース
</t>
        </r>
      </text>
    </comment>
  </commentList>
</comments>
</file>

<file path=xl/comments5.xml><?xml version="1.0" encoding="utf-8"?>
<comments xmlns="http://schemas.openxmlformats.org/spreadsheetml/2006/main">
  <authors>
    <author>作成者</author>
  </authors>
  <commentList>
    <comment ref="C1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精算額ベース
</t>
        </r>
      </text>
    </comment>
  </commentList>
</comments>
</file>

<file path=xl/comments6.xml><?xml version="1.0" encoding="utf-8"?>
<comments xmlns="http://schemas.openxmlformats.org/spreadsheetml/2006/main">
  <authors>
    <author>作成者</author>
  </authors>
  <commentList>
    <comment ref="C1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精算額ベース
</t>
        </r>
      </text>
    </comment>
  </commentList>
</comments>
</file>

<file path=xl/comments7.xml><?xml version="1.0" encoding="utf-8"?>
<comments xmlns="http://schemas.openxmlformats.org/spreadsheetml/2006/main">
  <authors>
    <author>作成者</author>
  </authors>
  <commentList>
    <comment ref="C1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精算額ベース
</t>
        </r>
      </text>
    </comment>
  </commentList>
</comments>
</file>

<file path=xl/comments8.xml><?xml version="1.0" encoding="utf-8"?>
<comments xmlns="http://schemas.openxmlformats.org/spreadsheetml/2006/main">
  <authors>
    <author>作成者</author>
  </authors>
  <commentList>
    <comment ref="C1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精算額ベース
</t>
        </r>
      </text>
    </comment>
  </commentList>
</comments>
</file>

<file path=xl/comments9.xml><?xml version="1.0" encoding="utf-8"?>
<comments xmlns="http://schemas.openxmlformats.org/spreadsheetml/2006/main">
  <authors>
    <author>作成者</author>
  </authors>
  <commentList>
    <comment ref="C1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精算額ベース
</t>
        </r>
      </text>
    </comment>
  </commentList>
</comments>
</file>

<file path=xl/sharedStrings.xml><?xml version="1.0" encoding="utf-8"?>
<sst xmlns="http://schemas.openxmlformats.org/spreadsheetml/2006/main" count="701" uniqueCount="56">
  <si>
    <t>効果検証様式（全国旅行支援）</t>
    <rPh sb="0" eb="2">
      <t>コウカ</t>
    </rPh>
    <rPh sb="2" eb="4">
      <t>ケンショウ</t>
    </rPh>
    <rPh sb="4" eb="6">
      <t>ヨウシキ</t>
    </rPh>
    <rPh sb="7" eb="13">
      <t>ゼンコクリョコウシエン</t>
    </rPh>
    <phoneticPr fontId="1"/>
  </si>
  <si>
    <t>都道府県名</t>
    <rPh sb="0" eb="4">
      <t>トドウフケン</t>
    </rPh>
    <rPh sb="4" eb="5">
      <t>メイ</t>
    </rPh>
    <phoneticPr fontId="1"/>
  </si>
  <si>
    <t>作成年月日</t>
    <rPh sb="0" eb="2">
      <t>サクセイ</t>
    </rPh>
    <rPh sb="2" eb="5">
      <t>ネンガッピ</t>
    </rPh>
    <phoneticPr fontId="1"/>
  </si>
  <si>
    <t>①</t>
    <phoneticPr fontId="1"/>
  </si>
  <si>
    <t>対象商品の内容</t>
    <phoneticPr fontId="1"/>
  </si>
  <si>
    <t>事業名</t>
    <rPh sb="0" eb="3">
      <t>ジギョウメイ</t>
    </rPh>
    <phoneticPr fontId="1"/>
  </si>
  <si>
    <t>②</t>
    <phoneticPr fontId="1"/>
  </si>
  <si>
    <t>対象商品の数量</t>
    <rPh sb="5" eb="7">
      <t>スウリョウ</t>
    </rPh>
    <phoneticPr fontId="1"/>
  </si>
  <si>
    <t>販売金額（円）</t>
    <rPh sb="0" eb="2">
      <t>ハンバイ</t>
    </rPh>
    <rPh sb="2" eb="4">
      <t>キンガク</t>
    </rPh>
    <rPh sb="5" eb="6">
      <t>エン</t>
    </rPh>
    <phoneticPr fontId="1"/>
  </si>
  <si>
    <t>②-1：旅行会社経由</t>
    <rPh sb="4" eb="6">
      <t>リョコウ</t>
    </rPh>
    <rPh sb="6" eb="8">
      <t>カイシャ</t>
    </rPh>
    <rPh sb="8" eb="10">
      <t>ケイユ</t>
    </rPh>
    <phoneticPr fontId="1"/>
  </si>
  <si>
    <t>②-2：旅行会社経由（日帰り）</t>
    <rPh sb="4" eb="6">
      <t>リョコウ</t>
    </rPh>
    <rPh sb="6" eb="8">
      <t>カイシャ</t>
    </rPh>
    <rPh sb="8" eb="10">
      <t>ケイユ</t>
    </rPh>
    <rPh sb="11" eb="13">
      <t>ヒガエ</t>
    </rPh>
    <phoneticPr fontId="1"/>
  </si>
  <si>
    <t>②-3：宿直販等</t>
    <rPh sb="4" eb="5">
      <t>ヤド</t>
    </rPh>
    <rPh sb="5" eb="7">
      <t>チョクハン</t>
    </rPh>
    <rPh sb="7" eb="8">
      <t>トウ</t>
    </rPh>
    <phoneticPr fontId="1"/>
  </si>
  <si>
    <t>補助金額（円）</t>
    <rPh sb="5" eb="6">
      <t>エン</t>
    </rPh>
    <phoneticPr fontId="1"/>
  </si>
  <si>
    <t>旅行割引額</t>
    <rPh sb="0" eb="2">
      <t>リョコウ</t>
    </rPh>
    <rPh sb="2" eb="4">
      <t>ワリビキ</t>
    </rPh>
    <rPh sb="4" eb="5">
      <t>ガク</t>
    </rPh>
    <phoneticPr fontId="1"/>
  </si>
  <si>
    <t>②-4：旅行会社経由</t>
    <rPh sb="4" eb="6">
      <t>リョコウ</t>
    </rPh>
    <rPh sb="6" eb="8">
      <t>カイシャ</t>
    </rPh>
    <rPh sb="8" eb="10">
      <t>ケイユ</t>
    </rPh>
    <phoneticPr fontId="1"/>
  </si>
  <si>
    <t>②-5：旅行会社経由（日帰り）</t>
    <rPh sb="11" eb="13">
      <t>ヒガエ</t>
    </rPh>
    <phoneticPr fontId="1"/>
  </si>
  <si>
    <t>②-6：宿直販等</t>
    <rPh sb="4" eb="5">
      <t>ヤド</t>
    </rPh>
    <rPh sb="5" eb="7">
      <t>チョクハン</t>
    </rPh>
    <rPh sb="7" eb="8">
      <t>トウ</t>
    </rPh>
    <phoneticPr fontId="1"/>
  </si>
  <si>
    <t>②-7：ｸｰﾎﾟﾝ使用額</t>
    <phoneticPr fontId="1"/>
  </si>
  <si>
    <t>②-10：1人泊あたりの平均旅行代金（円）※2</t>
    <rPh sb="6" eb="7">
      <t>ニン</t>
    </rPh>
    <rPh sb="7" eb="8">
      <t>ハク</t>
    </rPh>
    <rPh sb="12" eb="14">
      <t>ヘイキン</t>
    </rPh>
    <rPh sb="14" eb="16">
      <t>リョコウ</t>
    </rPh>
    <rPh sb="16" eb="18">
      <t>ダイキン</t>
    </rPh>
    <rPh sb="19" eb="20">
      <t>エン</t>
    </rPh>
    <phoneticPr fontId="1"/>
  </si>
  <si>
    <t>③</t>
    <phoneticPr fontId="1"/>
  </si>
  <si>
    <t>対象商品の販売時期及び利用可能時期</t>
    <rPh sb="5" eb="7">
      <t>ハンバイ</t>
    </rPh>
    <rPh sb="7" eb="9">
      <t>ジキ</t>
    </rPh>
    <rPh sb="9" eb="10">
      <t>オヨ</t>
    </rPh>
    <rPh sb="11" eb="13">
      <t>リヨウ</t>
    </rPh>
    <rPh sb="13" eb="15">
      <t>カノウ</t>
    </rPh>
    <rPh sb="15" eb="17">
      <t>ジキ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</si>
  <si>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</si>
  <si>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</si>
  <si>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③-1：販売期間</t>
    <rPh sb="4" eb="6">
      <t>ハンバイ</t>
    </rPh>
    <rPh sb="6" eb="8">
      <t>キカン</t>
    </rPh>
    <phoneticPr fontId="1"/>
  </si>
  <si>
    <t>③-2：割引の対象となる旅行期間</t>
    <rPh sb="4" eb="6">
      <t>ワリビキ</t>
    </rPh>
    <rPh sb="7" eb="9">
      <t>タイショウ</t>
    </rPh>
    <rPh sb="12" eb="14">
      <t>リョコウ</t>
    </rPh>
    <rPh sb="14" eb="16">
      <t>キカン</t>
    </rPh>
    <phoneticPr fontId="1"/>
  </si>
  <si>
    <t>④</t>
    <phoneticPr fontId="1"/>
  </si>
  <si>
    <t>対象商品の販売方法とその販売割合</t>
    <rPh sb="0" eb="2">
      <t>タイショウ</t>
    </rPh>
    <rPh sb="2" eb="4">
      <t>ショウヒン</t>
    </rPh>
    <rPh sb="5" eb="7">
      <t>ハンバイ</t>
    </rPh>
    <rPh sb="7" eb="9">
      <t>ホウホウ</t>
    </rPh>
    <rPh sb="12" eb="14">
      <t>ハンバイ</t>
    </rPh>
    <rPh sb="14" eb="16">
      <t>ワリアイ</t>
    </rPh>
    <phoneticPr fontId="1"/>
  </si>
  <si>
    <t>販路ごとの販売割合</t>
    <rPh sb="0" eb="2">
      <t>ハンロ</t>
    </rPh>
    <rPh sb="5" eb="7">
      <t>ハンバイ</t>
    </rPh>
    <rPh sb="7" eb="9">
      <t>ワリアイ</t>
    </rPh>
    <phoneticPr fontId="1"/>
  </si>
  <si>
    <t>④-1：旅行会社経由</t>
    <rPh sb="4" eb="6">
      <t>リョコウ</t>
    </rPh>
    <rPh sb="6" eb="8">
      <t>カイシャ</t>
    </rPh>
    <rPh sb="8" eb="10">
      <t>ケイユ</t>
    </rPh>
    <phoneticPr fontId="1"/>
  </si>
  <si>
    <t>④-2：宿直販等</t>
    <rPh sb="4" eb="5">
      <t>ヤド</t>
    </rPh>
    <rPh sb="5" eb="7">
      <t>チョクハン</t>
    </rPh>
    <rPh sb="7" eb="8">
      <t>トウ</t>
    </rPh>
    <phoneticPr fontId="1"/>
  </si>
  <si>
    <t>⑤</t>
    <phoneticPr fontId="1"/>
  </si>
  <si>
    <t>旅行需要の喚起効果を最大限発揮するとともに、不正を防止するために講じた措置</t>
    <rPh sb="0" eb="2">
      <t>リョコウ</t>
    </rPh>
    <rPh sb="2" eb="4">
      <t>ジュヨウ</t>
    </rPh>
    <rPh sb="5" eb="7">
      <t>カンキ</t>
    </rPh>
    <rPh sb="7" eb="9">
      <t>コウカ</t>
    </rPh>
    <rPh sb="10" eb="13">
      <t>サイダイゲン</t>
    </rPh>
    <rPh sb="13" eb="15">
      <t>ハッキ</t>
    </rPh>
    <rPh sb="22" eb="24">
      <t>フセイ</t>
    </rPh>
    <rPh sb="25" eb="27">
      <t>ボウシ</t>
    </rPh>
    <rPh sb="32" eb="33">
      <t>コウ</t>
    </rPh>
    <rPh sb="35" eb="37">
      <t>ソチ</t>
    </rPh>
    <phoneticPr fontId="1"/>
  </si>
  <si>
    <t>各都道府県において講じた措置を定性的に記載</t>
    <rPh sb="0" eb="1">
      <t>カク</t>
    </rPh>
    <rPh sb="1" eb="5">
      <t>トドウフケン</t>
    </rPh>
    <rPh sb="9" eb="10">
      <t>コウ</t>
    </rPh>
    <rPh sb="12" eb="14">
      <t>ソチ</t>
    </rPh>
    <rPh sb="15" eb="18">
      <t>テイセイテキ</t>
    </rPh>
    <rPh sb="19" eb="21">
      <t>キサイ</t>
    </rPh>
    <phoneticPr fontId="1"/>
  </si>
  <si>
    <t>効果検証様式（全国旅行支援）</t>
    <rPh sb="0" eb="2">
      <t>コウカ</t>
    </rPh>
    <rPh sb="2" eb="4">
      <t>ケンショウ</t>
    </rPh>
    <rPh sb="4" eb="6">
      <t>ヨウシキ</t>
    </rPh>
    <rPh sb="7" eb="9">
      <t>ゼンコク</t>
    </rPh>
    <rPh sb="9" eb="11">
      <t>リョコウ</t>
    </rPh>
    <rPh sb="11" eb="13">
      <t>シエン</t>
    </rPh>
    <phoneticPr fontId="1"/>
  </si>
  <si>
    <t>旅行割引</t>
    <rPh sb="0" eb="2">
      <t>リョコウ</t>
    </rPh>
    <rPh sb="2" eb="4">
      <t>ワリビキ</t>
    </rPh>
    <phoneticPr fontId="1"/>
  </si>
  <si>
    <t>②-5：旅行会社経由（日帰り）</t>
    <rPh sb="4" eb="6">
      <t>リョコウ</t>
    </rPh>
    <rPh sb="6" eb="8">
      <t>カイシャ</t>
    </rPh>
    <rPh sb="8" eb="10">
      <t>ケイユ</t>
    </rPh>
    <rPh sb="11" eb="13">
      <t>ヒガエ</t>
    </rPh>
    <phoneticPr fontId="1"/>
  </si>
  <si>
    <t>合計</t>
    <rPh sb="0" eb="2">
      <t>ゴウケイ</t>
    </rPh>
    <phoneticPr fontId="1"/>
  </si>
  <si>
    <t>②-9：延べ旅行者数（日帰り）（人）</t>
    <rPh sb="4" eb="5">
      <t>ノ</t>
    </rPh>
    <rPh sb="6" eb="9">
      <t>リョコウシャ</t>
    </rPh>
    <rPh sb="9" eb="10">
      <t>スウ</t>
    </rPh>
    <rPh sb="11" eb="13">
      <t>ヒガエ</t>
    </rPh>
    <phoneticPr fontId="1"/>
  </si>
  <si>
    <r>
      <t>②-11：</t>
    </r>
    <r>
      <rPr>
        <sz val="8"/>
        <color theme="1"/>
        <rFont val="ＭＳ Ｐゴシック"/>
        <family val="3"/>
        <charset val="128"/>
      </rPr>
      <t>1人あたりの平均旅行代金（日帰り）（円）※2</t>
    </r>
    <rPh sb="6" eb="7">
      <t>ニン</t>
    </rPh>
    <rPh sb="11" eb="13">
      <t>ヘイキン</t>
    </rPh>
    <rPh sb="13" eb="15">
      <t>リョコウ</t>
    </rPh>
    <rPh sb="15" eb="17">
      <t>ダイキン</t>
    </rPh>
    <rPh sb="18" eb="20">
      <t>ヒガエ</t>
    </rPh>
    <rPh sb="23" eb="24">
      <t>エン</t>
    </rPh>
    <phoneticPr fontId="1"/>
  </si>
  <si>
    <t>②-11：1人あたりの平均旅行代金（日帰り）（円）※2</t>
    <rPh sb="6" eb="7">
      <t>ニン</t>
    </rPh>
    <rPh sb="11" eb="13">
      <t>ヘイキン</t>
    </rPh>
    <rPh sb="13" eb="15">
      <t>リョコウ</t>
    </rPh>
    <rPh sb="15" eb="17">
      <t>ダイキン</t>
    </rPh>
    <rPh sb="18" eb="20">
      <t>ヒガエ</t>
    </rPh>
    <rPh sb="23" eb="24">
      <t>エン</t>
    </rPh>
    <phoneticPr fontId="1"/>
  </si>
  <si>
    <t>②-8：延べ宿泊者数（人泊）※1</t>
    <rPh sb="4" eb="5">
      <t>ノ</t>
    </rPh>
    <rPh sb="6" eb="8">
      <t>シュクハク</t>
    </rPh>
    <rPh sb="8" eb="9">
      <t>シャ</t>
    </rPh>
    <rPh sb="9" eb="10">
      <t>スウ</t>
    </rPh>
    <rPh sb="10" eb="11">
      <t>ニンズウ</t>
    </rPh>
    <rPh sb="12" eb="13">
      <t>ハク</t>
    </rPh>
    <phoneticPr fontId="1"/>
  </si>
  <si>
    <t>②-8：延べ宿泊者数（人泊）※1</t>
    <rPh sb="4" eb="5">
      <t>ノ</t>
    </rPh>
    <rPh sb="6" eb="8">
      <t>シュクハク</t>
    </rPh>
    <rPh sb="8" eb="9">
      <t>シャ</t>
    </rPh>
    <rPh sb="9" eb="10">
      <t>スウ</t>
    </rPh>
    <rPh sb="10" eb="11">
      <t>ニンズウ</t>
    </rPh>
    <rPh sb="11" eb="13">
      <t>ニンハク</t>
    </rPh>
    <phoneticPr fontId="1"/>
  </si>
  <si>
    <t>③-3：延べ対象旅行期間（日）※3</t>
    <rPh sb="4" eb="5">
      <t>ノ</t>
    </rPh>
    <rPh sb="6" eb="8">
      <t>タイショウ</t>
    </rPh>
    <rPh sb="8" eb="10">
      <t>リョコウ</t>
    </rPh>
    <rPh sb="10" eb="12">
      <t>キカン</t>
    </rPh>
    <rPh sb="13" eb="14">
      <t>ニチ</t>
    </rPh>
    <phoneticPr fontId="1"/>
  </si>
  <si>
    <t>事業名（実施期間）</t>
    <rPh sb="0" eb="3">
      <t>ジギョウメイ</t>
    </rPh>
    <rPh sb="4" eb="8">
      <t>ジッシキカン</t>
    </rPh>
    <phoneticPr fontId="1"/>
  </si>
  <si>
    <t>いわて旅応援プロジェクト第3弾</t>
    <rPh sb="3" eb="6">
      <t>タビオウエン</t>
    </rPh>
    <rPh sb="12" eb="13">
      <t>ダイ</t>
    </rPh>
    <rPh sb="14" eb="15">
      <t>ダン</t>
    </rPh>
    <phoneticPr fontId="1"/>
  </si>
  <si>
    <t>いわて旅応援プロジェクト第3弾</t>
    <rPh sb="3" eb="4">
      <t>タビ</t>
    </rPh>
    <rPh sb="4" eb="6">
      <t>オウエン</t>
    </rPh>
    <rPh sb="12" eb="13">
      <t>ダイ</t>
    </rPh>
    <rPh sb="14" eb="15">
      <t>ダン</t>
    </rPh>
    <phoneticPr fontId="1"/>
  </si>
  <si>
    <t>いわて旅応援プロジェクト第4弾</t>
    <rPh sb="3" eb="4">
      <t>タビ</t>
    </rPh>
    <rPh sb="4" eb="6">
      <t>オウエン</t>
    </rPh>
    <rPh sb="12" eb="13">
      <t>ダイ</t>
    </rPh>
    <rPh sb="14" eb="15">
      <t>ダン</t>
    </rPh>
    <phoneticPr fontId="1"/>
  </si>
  <si>
    <t>岩手県</t>
    <rPh sb="0" eb="2">
      <t>イワテ</t>
    </rPh>
    <rPh sb="2" eb="3">
      <t>ケン</t>
    </rPh>
    <phoneticPr fontId="1"/>
  </si>
  <si>
    <t>いわて旅応援プロジェクト第3弾（R4.10.11～R4.12.27）
いわて旅応援プロジェクト第4弾（R5.1.10～R5.7.21）※R5.4.29～R5.5.7を除く</t>
    <rPh sb="3" eb="4">
      <t>タビ</t>
    </rPh>
    <rPh sb="4" eb="6">
      <t>オウエン</t>
    </rPh>
    <rPh sb="12" eb="13">
      <t>ダイ</t>
    </rPh>
    <rPh sb="14" eb="15">
      <t>ダン</t>
    </rPh>
    <rPh sb="38" eb="39">
      <t>タビ</t>
    </rPh>
    <rPh sb="39" eb="41">
      <t>オウエン</t>
    </rPh>
    <rPh sb="47" eb="48">
      <t>ダイ</t>
    </rPh>
    <rPh sb="49" eb="50">
      <t>ダン</t>
    </rPh>
    <rPh sb="83" eb="84">
      <t>ノゾ</t>
    </rPh>
    <phoneticPr fontId="1"/>
  </si>
  <si>
    <t>・事業中断することなく、新型コロナウイルス感染症の感染状況に応じて、段階的に割引率等を変更して事業実施。
・対象となる旅行商品等の条件を明示
・書類審査の厳格化
・不正受給への返還請求
・不正受給が判明した際の捜査機関への通報</t>
    <rPh sb="1" eb="3">
      <t>ジギョウ</t>
    </rPh>
    <rPh sb="3" eb="5">
      <t>チュウダン</t>
    </rPh>
    <phoneticPr fontId="1"/>
  </si>
  <si>
    <t>※1　例：2泊3日、3名での旅行の場合、延べ宿泊者数「6人泊」でカウント</t>
    <rPh sb="22" eb="24">
      <t>シュクハク</t>
    </rPh>
    <rPh sb="24" eb="25">
      <t>モノ</t>
    </rPh>
    <rPh sb="28" eb="29">
      <t>ニン</t>
    </rPh>
    <rPh sb="29" eb="30">
      <t>ハク</t>
    </rPh>
    <phoneticPr fontId="1"/>
  </si>
  <si>
    <t>※2　日帰り・宿泊旅行それぞれについて、総販売金額÷延べ宿泊（旅行）者数で算出</t>
    <rPh sb="3" eb="5">
      <t>ヒガエ</t>
    </rPh>
    <rPh sb="7" eb="9">
      <t>シュクハク</t>
    </rPh>
    <rPh sb="9" eb="11">
      <t>リョコウ</t>
    </rPh>
    <rPh sb="20" eb="21">
      <t>ソウ</t>
    </rPh>
    <rPh sb="21" eb="23">
      <t>ハンバイ</t>
    </rPh>
    <rPh sb="23" eb="25">
      <t>キンガク</t>
    </rPh>
    <rPh sb="26" eb="27">
      <t>ノ</t>
    </rPh>
    <rPh sb="28" eb="30">
      <t>シュクハク</t>
    </rPh>
    <rPh sb="31" eb="33">
      <t>リョコウ</t>
    </rPh>
    <rPh sb="34" eb="35">
      <t>シャ</t>
    </rPh>
    <rPh sb="35" eb="36">
      <t>スウ</t>
    </rPh>
    <rPh sb="37" eb="39">
      <t>サンシュツ</t>
    </rPh>
    <phoneticPr fontId="1"/>
  </si>
  <si>
    <t>※3　③‐２のうち、実際に旅行割引の対象となっていた日数</t>
    <rPh sb="10" eb="12">
      <t>ジッサイ</t>
    </rPh>
    <rPh sb="13" eb="17">
      <t>リョコウワリビキ</t>
    </rPh>
    <rPh sb="18" eb="20">
      <t>タイショウ</t>
    </rPh>
    <rPh sb="26" eb="28">
      <t>ニッスウ</t>
    </rPh>
    <phoneticPr fontId="1"/>
  </si>
  <si>
    <t>※1　例：2泊3日、3名での旅行の場合、延べ宿泊者数「6人泊」でカウント</t>
    <rPh sb="22" eb="24">
      <t>シュクハク</t>
    </rPh>
    <rPh sb="24" eb="25">
      <t>モノ</t>
    </rPh>
    <rPh sb="28" eb="30">
      <t>ニンハク</t>
    </rPh>
    <phoneticPr fontId="1"/>
  </si>
  <si>
    <t>※2　日帰り・宿泊旅行それぞれについて、総販売金額÷延べ宿泊（旅行）者数で算出</t>
    <rPh sb="3" eb="5">
      <t>ヒガエ</t>
    </rPh>
    <rPh sb="7" eb="9">
      <t>シュクハク</t>
    </rPh>
    <rPh sb="9" eb="11">
      <t>リョコウ</t>
    </rPh>
    <rPh sb="20" eb="21">
      <t>ソウ</t>
    </rPh>
    <rPh sb="21" eb="23">
      <t>ハンバイ</t>
    </rPh>
    <rPh sb="23" eb="25">
      <t>キンガク</t>
    </rPh>
    <rPh sb="26" eb="27">
      <t>ノ</t>
    </rPh>
    <rPh sb="28" eb="30">
      <t>シュクハク</t>
    </rPh>
    <rPh sb="31" eb="33">
      <t>リョコウ</t>
    </rPh>
    <rPh sb="34" eb="35">
      <t>モノ</t>
    </rPh>
    <rPh sb="35" eb="36">
      <t>スウ</t>
    </rPh>
    <rPh sb="37" eb="39">
      <t>サンシュツ</t>
    </rPh>
    <phoneticPr fontId="1"/>
  </si>
  <si>
    <t>③-3：延べ対象旅行期間（日）※3</t>
    <rPh sb="4" eb="5">
      <t>ノ</t>
    </rPh>
    <rPh sb="6" eb="8">
      <t>タイショウ</t>
    </rPh>
    <rPh sb="8" eb="10">
      <t>リョコウ</t>
    </rPh>
    <rPh sb="10" eb="12">
      <t>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</si>
</sst>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2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0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38" fontId="9" fillId="0" borderId="0" applyFont="0" applyFill="0" applyBorder="0" applyAlignment="0" applyProtection="0">
      <alignment vertical="center"/>
    </xf>
  </cellStyleXfs>
  <cellXfs count="14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9" fontId="5" fillId="0" borderId="0" xfId="0" applyNumberFormat="1" applyFont="1" applyAlignment="1">
      <alignment vertical="center"/>
    </xf>
    <xf numFmtId="57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5" fillId="0" borderId="0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17" xfId="0" applyFont="1" applyBorder="1" applyAlignment="1">
      <alignment vertical="top"/>
    </xf>
    <xf numFmtId="0" fontId="4" fillId="0" borderId="17" xfId="0" applyFont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4" fillId="0" borderId="27" xfId="0" applyFont="1" applyBorder="1" applyAlignment="1">
      <alignment vertical="center"/>
    </xf>
    <xf numFmtId="0" fontId="4" fillId="0" borderId="17" xfId="0" applyFont="1" applyBorder="1" applyAlignment="1">
      <alignment horizontal="left" vertical="top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57" fontId="10" fillId="0" borderId="1" xfId="0" applyNumberFormat="1" applyFont="1" applyBorder="1" applyAlignment="1">
      <alignment horizontal="center" vertical="center"/>
    </xf>
    <xf numFmtId="57" fontId="6" fillId="0" borderId="2" xfId="0" applyNumberFormat="1" applyFont="1" applyBorder="1" applyAlignment="1">
      <alignment horizontal="center" vertical="center"/>
    </xf>
    <xf numFmtId="57" fontId="6" fillId="0" borderId="3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vertical="center"/>
    </xf>
    <xf numFmtId="38" fontId="2" fillId="0" borderId="0" xfId="2" applyFont="1" applyAlignment="1">
      <alignment vertical="center"/>
    </xf>
    <xf numFmtId="0" fontId="4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57" fontId="6" fillId="0" borderId="2" xfId="0" applyNumberFormat="1" applyFont="1" applyBorder="1" applyAlignment="1">
      <alignment horizontal="center" vertical="center"/>
    </xf>
    <xf numFmtId="57" fontId="6" fillId="0" borderId="4" xfId="0" applyNumberFormat="1" applyFont="1" applyBorder="1" applyAlignment="1">
      <alignment horizontal="center" vertical="center"/>
    </xf>
    <xf numFmtId="57" fontId="6" fillId="0" borderId="48" xfId="0" applyNumberFormat="1" applyFont="1" applyBorder="1" applyAlignment="1">
      <alignment horizontal="center" vertical="center"/>
    </xf>
    <xf numFmtId="57" fontId="6" fillId="0" borderId="36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176" fontId="6" fillId="0" borderId="11" xfId="0" applyNumberFormat="1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3" fontId="6" fillId="0" borderId="19" xfId="0" applyNumberFormat="1" applyFont="1" applyBorder="1" applyAlignment="1">
      <alignment horizontal="right" vertical="center"/>
    </xf>
    <xf numFmtId="3" fontId="6" fillId="0" borderId="20" xfId="0" applyNumberFormat="1" applyFont="1" applyBorder="1" applyAlignment="1">
      <alignment horizontal="right" vertical="center"/>
    </xf>
    <xf numFmtId="3" fontId="6" fillId="0" borderId="17" xfId="0" applyNumberFormat="1" applyFont="1" applyBorder="1" applyAlignment="1">
      <alignment horizontal="right" vertical="center"/>
    </xf>
    <xf numFmtId="3" fontId="6" fillId="0" borderId="22" xfId="0" applyNumberFormat="1" applyFont="1" applyBorder="1" applyAlignment="1">
      <alignment horizontal="right" vertical="center"/>
    </xf>
    <xf numFmtId="3" fontId="6" fillId="0" borderId="27" xfId="0" applyNumberFormat="1" applyFont="1" applyBorder="1" applyAlignment="1">
      <alignment horizontal="right" vertical="center"/>
    </xf>
    <xf numFmtId="3" fontId="6" fillId="0" borderId="28" xfId="0" applyNumberFormat="1" applyFont="1" applyBorder="1" applyAlignment="1">
      <alignment horizontal="righ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3" fontId="6" fillId="0" borderId="34" xfId="0" applyNumberFormat="1" applyFont="1" applyBorder="1" applyAlignment="1">
      <alignment horizontal="right" vertical="center"/>
    </xf>
    <xf numFmtId="3" fontId="6" fillId="0" borderId="35" xfId="0" applyNumberFormat="1" applyFont="1" applyBorder="1" applyAlignment="1">
      <alignment horizontal="right" vertical="center"/>
    </xf>
    <xf numFmtId="3" fontId="6" fillId="0" borderId="36" xfId="0" applyNumberFormat="1" applyFont="1" applyBorder="1" applyAlignment="1">
      <alignment horizontal="right" vertical="center"/>
    </xf>
    <xf numFmtId="0" fontId="4" fillId="0" borderId="32" xfId="0" applyFont="1" applyBorder="1" applyAlignment="1">
      <alignment horizontal="right" vertical="center"/>
    </xf>
    <xf numFmtId="0" fontId="4" fillId="0" borderId="33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30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38" fontId="6" fillId="0" borderId="29" xfId="2" applyFont="1" applyFill="1" applyBorder="1" applyAlignment="1">
      <alignment horizontal="right" vertical="center"/>
    </xf>
    <xf numFmtId="38" fontId="6" fillId="0" borderId="31" xfId="2" applyFont="1" applyFill="1" applyBorder="1" applyAlignment="1">
      <alignment horizontal="right" vertical="center"/>
    </xf>
    <xf numFmtId="3" fontId="6" fillId="0" borderId="29" xfId="0" applyNumberFormat="1" applyFont="1" applyBorder="1" applyAlignment="1">
      <alignment horizontal="right" vertical="center"/>
    </xf>
    <xf numFmtId="3" fontId="6" fillId="0" borderId="31" xfId="0" applyNumberFormat="1" applyFont="1" applyBorder="1" applyAlignment="1">
      <alignment horizontal="right" vertical="center"/>
    </xf>
    <xf numFmtId="38" fontId="6" fillId="0" borderId="24" xfId="2" applyFont="1" applyBorder="1" applyAlignment="1">
      <alignment horizontal="right" vertical="center"/>
    </xf>
    <xf numFmtId="38" fontId="6" fillId="0" borderId="25" xfId="2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3" fontId="6" fillId="0" borderId="24" xfId="0" applyNumberFormat="1" applyFont="1" applyBorder="1" applyAlignment="1">
      <alignment horizontal="right" vertical="center"/>
    </xf>
    <xf numFmtId="3" fontId="6" fillId="0" borderId="25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26" xfId="0" applyFont="1" applyBorder="1" applyAlignment="1">
      <alignment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top"/>
    </xf>
    <xf numFmtId="0" fontId="4" fillId="0" borderId="27" xfId="0" applyFont="1" applyBorder="1" applyAlignment="1">
      <alignment horizontal="left" vertical="top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38" xfId="0" applyFont="1" applyBorder="1" applyAlignment="1">
      <alignment horizontal="right" vertical="center"/>
    </xf>
    <xf numFmtId="0" fontId="4" fillId="0" borderId="39" xfId="0" applyFont="1" applyBorder="1" applyAlignment="1">
      <alignment horizontal="right"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3" fontId="6" fillId="0" borderId="39" xfId="0" applyNumberFormat="1" applyFont="1" applyBorder="1" applyAlignment="1">
      <alignment horizontal="right" vertical="center"/>
    </xf>
    <xf numFmtId="3" fontId="6" fillId="0" borderId="41" xfId="0" applyNumberFormat="1" applyFont="1" applyBorder="1" applyAlignment="1">
      <alignment horizontal="right" vertical="center"/>
    </xf>
    <xf numFmtId="38" fontId="6" fillId="0" borderId="19" xfId="2" applyFont="1" applyBorder="1" applyAlignment="1">
      <alignment horizontal="right" vertical="center"/>
    </xf>
    <xf numFmtId="38" fontId="6" fillId="0" borderId="20" xfId="2" applyFont="1" applyBorder="1" applyAlignment="1">
      <alignment horizontal="right" vertical="center"/>
    </xf>
    <xf numFmtId="38" fontId="6" fillId="0" borderId="27" xfId="2" applyFont="1" applyBorder="1" applyAlignment="1">
      <alignment horizontal="right" vertical="center"/>
    </xf>
    <xf numFmtId="38" fontId="6" fillId="0" borderId="28" xfId="2" applyFont="1" applyBorder="1" applyAlignment="1">
      <alignment horizontal="right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57" fontId="5" fillId="2" borderId="14" xfId="0" applyNumberFormat="1" applyFont="1" applyFill="1" applyBorder="1" applyAlignment="1">
      <alignment horizontal="center" vertical="center"/>
    </xf>
    <xf numFmtId="57" fontId="5" fillId="2" borderId="16" xfId="0" applyNumberFormat="1" applyFont="1" applyFill="1" applyBorder="1" applyAlignment="1">
      <alignment horizontal="center" vertical="center"/>
    </xf>
    <xf numFmtId="57" fontId="5" fillId="2" borderId="2" xfId="0" applyNumberFormat="1" applyFont="1" applyFill="1" applyBorder="1" applyAlignment="1">
      <alignment horizontal="center" vertical="center"/>
    </xf>
    <xf numFmtId="57" fontId="5" fillId="2" borderId="4" xfId="0" applyNumberFormat="1" applyFont="1" applyFill="1" applyBorder="1" applyAlignment="1">
      <alignment horizontal="center" vertical="center"/>
    </xf>
    <xf numFmtId="57" fontId="5" fillId="2" borderId="3" xfId="0" applyNumberFormat="1" applyFont="1" applyFill="1" applyBorder="1" applyAlignment="1">
      <alignment horizontal="center" vertical="center"/>
    </xf>
    <xf numFmtId="57" fontId="5" fillId="2" borderId="5" xfId="0" applyNumberFormat="1" applyFont="1" applyFill="1" applyBorder="1" applyAlignment="1">
      <alignment horizontal="center" vertical="center"/>
    </xf>
    <xf numFmtId="3" fontId="6" fillId="0" borderId="45" xfId="0" applyNumberFormat="1" applyFont="1" applyBorder="1" applyAlignment="1">
      <alignment horizontal="right" vertical="center"/>
    </xf>
    <xf numFmtId="3" fontId="6" fillId="0" borderId="46" xfId="0" applyNumberFormat="1" applyFont="1" applyBorder="1" applyAlignment="1">
      <alignment horizontal="right" vertical="center"/>
    </xf>
    <xf numFmtId="3" fontId="6" fillId="0" borderId="47" xfId="0" applyNumberFormat="1" applyFont="1" applyBorder="1" applyAlignment="1">
      <alignment horizontal="right" vertical="center"/>
    </xf>
    <xf numFmtId="3" fontId="6" fillId="0" borderId="42" xfId="0" applyNumberFormat="1" applyFont="1" applyBorder="1" applyAlignment="1">
      <alignment horizontal="right" vertical="center"/>
    </xf>
    <xf numFmtId="3" fontId="6" fillId="0" borderId="43" xfId="0" applyNumberFormat="1" applyFont="1" applyBorder="1" applyAlignment="1">
      <alignment horizontal="right" vertical="center"/>
    </xf>
    <xf numFmtId="3" fontId="6" fillId="0" borderId="44" xfId="0" applyNumberFormat="1" applyFont="1" applyBorder="1" applyAlignment="1">
      <alignment horizontal="right" vertical="center"/>
    </xf>
    <xf numFmtId="38" fontId="6" fillId="0" borderId="19" xfId="2" applyFont="1" applyFill="1" applyBorder="1" applyAlignment="1">
      <alignment horizontal="right" vertical="center"/>
    </xf>
    <xf numFmtId="38" fontId="6" fillId="0" borderId="20" xfId="2" applyFont="1" applyFill="1" applyBorder="1" applyAlignment="1">
      <alignment horizontal="right" vertical="center"/>
    </xf>
    <xf numFmtId="3" fontId="6" fillId="0" borderId="19" xfId="0" applyNumberFormat="1" applyFont="1" applyFill="1" applyBorder="1" applyAlignment="1">
      <alignment horizontal="right" vertical="center"/>
    </xf>
    <xf numFmtId="3" fontId="6" fillId="0" borderId="20" xfId="0" applyNumberFormat="1" applyFont="1" applyFill="1" applyBorder="1" applyAlignment="1">
      <alignment horizontal="right" vertical="center"/>
    </xf>
    <xf numFmtId="176" fontId="6" fillId="0" borderId="11" xfId="0" applyNumberFormat="1" applyFont="1" applyFill="1" applyBorder="1" applyAlignment="1">
      <alignment horizontal="center" vertical="center"/>
    </xf>
    <xf numFmtId="176" fontId="6" fillId="0" borderId="12" xfId="0" applyNumberFormat="1" applyFont="1" applyFill="1" applyBorder="1" applyAlignment="1">
      <alignment horizontal="center" vertical="center"/>
    </xf>
    <xf numFmtId="176" fontId="6" fillId="0" borderId="13" xfId="0" applyNumberFormat="1" applyFont="1" applyFill="1" applyBorder="1" applyAlignment="1">
      <alignment horizontal="center" vertical="center"/>
    </xf>
    <xf numFmtId="3" fontId="6" fillId="0" borderId="27" xfId="0" applyNumberFormat="1" applyFont="1" applyFill="1" applyBorder="1" applyAlignment="1">
      <alignment horizontal="right" vertical="center"/>
    </xf>
    <xf numFmtId="3" fontId="6" fillId="0" borderId="28" xfId="0" applyNumberFormat="1" applyFont="1" applyFill="1" applyBorder="1" applyAlignment="1">
      <alignment horizontal="right" vertical="center"/>
    </xf>
  </cellXfs>
  <cellStyles count="3">
    <cellStyle name="桁区切り" xfId="2" builtinId="6"/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view="pageBreakPreview" zoomScaleNormal="100" zoomScaleSheetLayoutView="100" workbookViewId="0">
      <selection sqref="A1:G1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0.625" style="1" customWidth="1"/>
    <col min="5" max="5" width="25.625" style="1" customWidth="1"/>
    <col min="6" max="6" width="10.625" style="1" customWidth="1"/>
    <col min="7" max="7" width="15.625" style="1" customWidth="1"/>
    <col min="8" max="8" width="0.75" style="1" customWidth="1"/>
    <col min="9" max="9" width="12.375" style="1" bestFit="1" customWidth="1"/>
    <col min="10" max="10" width="10.125" style="1" bestFit="1" customWidth="1"/>
    <col min="11" max="11" width="11.375" style="1" bestFit="1" customWidth="1"/>
    <col min="12" max="12" width="9.25" style="1" bestFit="1" customWidth="1"/>
    <col min="13" max="16384" width="9" style="1"/>
  </cols>
  <sheetData>
    <row r="1" spans="1:12" ht="18.75" customHeight="1">
      <c r="A1" s="76" t="s">
        <v>0</v>
      </c>
      <c r="B1" s="76"/>
      <c r="C1" s="76"/>
      <c r="D1" s="76"/>
      <c r="E1" s="76"/>
      <c r="F1" s="76"/>
      <c r="G1" s="76"/>
      <c r="H1" s="4"/>
    </row>
    <row r="2" spans="1:12">
      <c r="B2" s="2"/>
      <c r="C2" s="6" t="s">
        <v>1</v>
      </c>
      <c r="D2" s="33" t="s">
        <v>47</v>
      </c>
      <c r="E2" s="4"/>
      <c r="F2" s="6" t="s">
        <v>2</v>
      </c>
      <c r="G2" s="34">
        <v>45356</v>
      </c>
    </row>
    <row r="3" spans="1:12" ht="15" customHeight="1">
      <c r="B3" s="2"/>
      <c r="C3" s="4"/>
      <c r="D3" s="4"/>
      <c r="E3" s="4"/>
      <c r="F3" s="4"/>
      <c r="G3" s="4"/>
      <c r="H3" s="4"/>
    </row>
    <row r="4" spans="1:12" ht="15" customHeight="1" thickBot="1">
      <c r="B4" s="1" t="s">
        <v>3</v>
      </c>
      <c r="C4" s="46" t="s">
        <v>4</v>
      </c>
      <c r="D4" s="46"/>
      <c r="E4" s="46"/>
      <c r="F4" s="46"/>
      <c r="G4" s="4"/>
    </row>
    <row r="5" spans="1:12" ht="32.25" customHeight="1" thickBot="1">
      <c r="C5" s="77" t="s">
        <v>43</v>
      </c>
      <c r="D5" s="78"/>
      <c r="E5" s="79" t="s">
        <v>48</v>
      </c>
      <c r="F5" s="79"/>
      <c r="G5" s="80"/>
      <c r="H5" s="11"/>
    </row>
    <row r="6" spans="1:12" ht="15" customHeight="1"/>
    <row r="7" spans="1:12" ht="15" customHeight="1" thickBot="1">
      <c r="B7" s="1" t="s">
        <v>6</v>
      </c>
      <c r="C7" s="46" t="s">
        <v>7</v>
      </c>
      <c r="D7" s="46"/>
      <c r="E7" s="46"/>
      <c r="F7" s="46"/>
    </row>
    <row r="8" spans="1:12" ht="15" customHeight="1">
      <c r="C8" s="60" t="s">
        <v>8</v>
      </c>
      <c r="D8" s="17" t="s">
        <v>9</v>
      </c>
      <c r="E8" s="62">
        <f>SUM('R4.10:R6.1'!E6:I6)</f>
        <v>10196949061</v>
      </c>
      <c r="F8" s="62"/>
      <c r="G8" s="63"/>
      <c r="H8" s="7"/>
      <c r="I8" s="38"/>
    </row>
    <row r="9" spans="1:12" ht="15" customHeight="1">
      <c r="C9" s="61"/>
      <c r="D9" s="16" t="s">
        <v>10</v>
      </c>
      <c r="E9" s="64">
        <f>SUM('R4.10:R6.1'!E7:I7)</f>
        <v>131721651</v>
      </c>
      <c r="F9" s="64"/>
      <c r="G9" s="65"/>
      <c r="H9" s="7"/>
      <c r="I9" s="38"/>
    </row>
    <row r="10" spans="1:12" ht="15" customHeight="1">
      <c r="C10" s="61"/>
      <c r="D10" s="21" t="s">
        <v>11</v>
      </c>
      <c r="E10" s="66">
        <f>SUM('R4.10:R6.1'!E8:I8)</f>
        <v>5133291940</v>
      </c>
      <c r="F10" s="66"/>
      <c r="G10" s="67"/>
      <c r="H10" s="7"/>
      <c r="I10" s="38"/>
    </row>
    <row r="11" spans="1:12" ht="15" customHeight="1" thickBot="1">
      <c r="C11" s="74" t="s">
        <v>36</v>
      </c>
      <c r="D11" s="75"/>
      <c r="E11" s="71">
        <f>SUM(E8:G10)</f>
        <v>15461962652</v>
      </c>
      <c r="F11" s="72"/>
      <c r="G11" s="73"/>
      <c r="H11" s="7"/>
      <c r="I11" s="38"/>
    </row>
    <row r="12" spans="1:12" ht="15" customHeight="1">
      <c r="C12" s="68" t="s">
        <v>12</v>
      </c>
      <c r="D12" s="69"/>
      <c r="E12" s="69"/>
      <c r="F12" s="69"/>
      <c r="G12" s="70"/>
      <c r="H12" s="10"/>
      <c r="I12" s="38"/>
    </row>
    <row r="13" spans="1:12" ht="15" customHeight="1">
      <c r="C13" s="81" t="s">
        <v>13</v>
      </c>
      <c r="D13" s="16" t="s">
        <v>14</v>
      </c>
      <c r="E13" s="64">
        <f>SUM('R4.10:R6.1'!E11:I11)</f>
        <v>1942454916</v>
      </c>
      <c r="F13" s="64"/>
      <c r="G13" s="65"/>
      <c r="H13" s="8"/>
      <c r="I13" s="38"/>
      <c r="L13" s="37"/>
    </row>
    <row r="14" spans="1:12" ht="15" customHeight="1">
      <c r="C14" s="81"/>
      <c r="D14" s="16" t="s">
        <v>15</v>
      </c>
      <c r="E14" s="64">
        <f>SUM('R4.10:R6.1'!E12:I12)</f>
        <v>31762597</v>
      </c>
      <c r="F14" s="64"/>
      <c r="G14" s="65"/>
      <c r="H14" s="8"/>
      <c r="I14" s="38"/>
    </row>
    <row r="15" spans="1:12" ht="15" customHeight="1">
      <c r="C15" s="81"/>
      <c r="D15" s="16" t="s">
        <v>16</v>
      </c>
      <c r="E15" s="64">
        <f>SUM('R4.10:R6.1'!E13:I13)</f>
        <v>1161142579</v>
      </c>
      <c r="F15" s="64"/>
      <c r="G15" s="65"/>
      <c r="H15" s="8"/>
      <c r="I15" s="38"/>
      <c r="L15" s="37"/>
    </row>
    <row r="16" spans="1:12" ht="15" customHeight="1">
      <c r="C16" s="93" t="s">
        <v>17</v>
      </c>
      <c r="D16" s="94"/>
      <c r="E16" s="66">
        <f>SUM('R4.10:R6.1'!E14:I14)</f>
        <v>2113672593</v>
      </c>
      <c r="F16" s="66"/>
      <c r="G16" s="67"/>
      <c r="H16" s="8"/>
      <c r="I16" s="38"/>
      <c r="L16" s="37"/>
    </row>
    <row r="17" spans="2:11" ht="15" customHeight="1" thickBot="1">
      <c r="C17" s="74" t="s">
        <v>36</v>
      </c>
      <c r="D17" s="75"/>
      <c r="E17" s="71">
        <f>SUM(E13:G16)</f>
        <v>5249032685</v>
      </c>
      <c r="F17" s="72"/>
      <c r="G17" s="73"/>
      <c r="H17" s="8"/>
      <c r="I17" s="38"/>
    </row>
    <row r="18" spans="2:11" ht="15" customHeight="1">
      <c r="C18" s="82" t="s">
        <v>41</v>
      </c>
      <c r="D18" s="83"/>
      <c r="E18" s="84">
        <f>SUM('R4.10:R6.1'!E16:I16)</f>
        <v>1095114</v>
      </c>
      <c r="F18" s="84"/>
      <c r="G18" s="85"/>
      <c r="H18" s="8"/>
      <c r="I18" s="38"/>
      <c r="K18" s="37"/>
    </row>
    <row r="19" spans="2:11" ht="15" customHeight="1" thickBot="1">
      <c r="C19" s="95" t="s">
        <v>37</v>
      </c>
      <c r="D19" s="96"/>
      <c r="E19" s="88">
        <f>SUM('R4.10:R6.1'!E17:I17)</f>
        <v>11916</v>
      </c>
      <c r="F19" s="88"/>
      <c r="G19" s="89"/>
      <c r="H19" s="7"/>
      <c r="I19" s="38"/>
    </row>
    <row r="20" spans="2:11" ht="15" customHeight="1">
      <c r="C20" s="82" t="s">
        <v>18</v>
      </c>
      <c r="D20" s="83"/>
      <c r="E20" s="86">
        <f>(E8+E10)/E18</f>
        <v>13998.762686807037</v>
      </c>
      <c r="F20" s="86"/>
      <c r="G20" s="87"/>
      <c r="H20" s="7"/>
      <c r="I20" s="38"/>
    </row>
    <row r="21" spans="2:11" ht="15" customHeight="1" thickBot="1">
      <c r="C21" s="95" t="s">
        <v>38</v>
      </c>
      <c r="D21" s="96"/>
      <c r="E21" s="91">
        <f>E9/E19</f>
        <v>11054.183534743202</v>
      </c>
      <c r="F21" s="91"/>
      <c r="G21" s="92"/>
      <c r="H21" s="7"/>
      <c r="I21" s="38"/>
    </row>
    <row r="22" spans="2:11" ht="15" customHeight="1">
      <c r="C22" s="7" t="s">
        <v>50</v>
      </c>
      <c r="D22" s="7"/>
      <c r="E22" s="7"/>
      <c r="F22" s="7"/>
      <c r="G22" s="7"/>
      <c r="H22" s="7"/>
      <c r="I22" s="38"/>
    </row>
    <row r="23" spans="2:11" ht="15" customHeight="1">
      <c r="C23" s="7" t="s">
        <v>51</v>
      </c>
      <c r="D23" s="7"/>
      <c r="E23" s="7"/>
      <c r="F23" s="7"/>
      <c r="G23" s="7"/>
      <c r="H23" s="7"/>
      <c r="I23" s="38"/>
    </row>
    <row r="24" spans="2:11" ht="15" customHeight="1"/>
    <row r="25" spans="2:11" ht="15" customHeight="1">
      <c r="B25" s="1" t="s">
        <v>19</v>
      </c>
      <c r="C25" s="46" t="s">
        <v>20</v>
      </c>
      <c r="D25" s="46"/>
      <c r="E25" s="46"/>
      <c r="F25" s="46"/>
    </row>
    <row r="26" spans="2:11" ht="12.75" thickBot="1">
      <c r="C26" s="4"/>
      <c r="D26" s="4"/>
      <c r="E26" s="5" t="s">
        <v>21</v>
      </c>
      <c r="F26" s="90" t="s">
        <v>22</v>
      </c>
      <c r="G26" s="90"/>
      <c r="H26" s="5"/>
    </row>
    <row r="27" spans="2:11" ht="15" customHeight="1">
      <c r="C27" s="51" t="s">
        <v>23</v>
      </c>
      <c r="D27" s="52"/>
      <c r="E27" s="35">
        <v>44845</v>
      </c>
      <c r="F27" s="42">
        <v>45128</v>
      </c>
      <c r="G27" s="43"/>
      <c r="H27" s="9"/>
    </row>
    <row r="28" spans="2:11" ht="15" customHeight="1" thickBot="1">
      <c r="C28" s="53" t="s">
        <v>24</v>
      </c>
      <c r="D28" s="54"/>
      <c r="E28" s="36">
        <v>44845</v>
      </c>
      <c r="F28" s="44">
        <v>45128</v>
      </c>
      <c r="G28" s="45"/>
      <c r="H28" s="9"/>
    </row>
    <row r="29" spans="2:11" ht="15" customHeight="1" thickBot="1">
      <c r="C29" s="53" t="s">
        <v>42</v>
      </c>
      <c r="D29" s="54"/>
      <c r="E29" s="57">
        <f>SUM('R4.10:R6.1'!E27:I27)</f>
        <v>262</v>
      </c>
      <c r="F29" s="58"/>
      <c r="G29" s="59"/>
      <c r="H29" s="9"/>
    </row>
    <row r="30" spans="2:11" ht="15" customHeight="1">
      <c r="C30" s="14" t="s">
        <v>52</v>
      </c>
      <c r="D30" s="14"/>
      <c r="E30" s="15"/>
      <c r="F30" s="15"/>
      <c r="G30" s="15"/>
      <c r="H30" s="9"/>
    </row>
    <row r="31" spans="2:11" ht="15" customHeight="1"/>
    <row r="32" spans="2:11" ht="15" customHeight="1" thickBot="1">
      <c r="B32" s="1" t="s">
        <v>25</v>
      </c>
      <c r="C32" s="46" t="s">
        <v>26</v>
      </c>
      <c r="D32" s="46"/>
      <c r="E32" s="46"/>
      <c r="F32" s="46"/>
    </row>
    <row r="33" spans="2:8" ht="15" customHeight="1">
      <c r="C33" s="55" t="s">
        <v>27</v>
      </c>
      <c r="D33" s="13" t="s">
        <v>28</v>
      </c>
      <c r="E33" s="47">
        <f>(E8+E9)/E11</f>
        <v>0.66800515202796651</v>
      </c>
      <c r="F33" s="47"/>
      <c r="G33" s="48"/>
    </row>
    <row r="34" spans="2:8" ht="15" customHeight="1" thickBot="1">
      <c r="C34" s="56"/>
      <c r="D34" s="12" t="s">
        <v>29</v>
      </c>
      <c r="E34" s="49">
        <f>E10/E11</f>
        <v>0.33199484797203349</v>
      </c>
      <c r="F34" s="49"/>
      <c r="G34" s="50"/>
    </row>
    <row r="35" spans="2:8" ht="15" customHeight="1"/>
    <row r="36" spans="2:8" ht="15" customHeight="1" thickBot="1">
      <c r="B36" s="1" t="s">
        <v>30</v>
      </c>
      <c r="C36" s="46" t="s">
        <v>31</v>
      </c>
      <c r="D36" s="46"/>
      <c r="E36" s="46"/>
      <c r="F36" s="46"/>
      <c r="G36" s="46"/>
      <c r="H36" s="46"/>
    </row>
    <row r="37" spans="2:8" ht="70.150000000000006" customHeight="1" thickBot="1">
      <c r="C37" s="3" t="s">
        <v>32</v>
      </c>
      <c r="D37" s="39" t="s">
        <v>49</v>
      </c>
      <c r="E37" s="40"/>
      <c r="F37" s="40"/>
      <c r="G37" s="41"/>
      <c r="H37" s="11"/>
    </row>
  </sheetData>
  <mergeCells count="42">
    <mergeCell ref="F26:G26"/>
    <mergeCell ref="E21:G21"/>
    <mergeCell ref="C16:D16"/>
    <mergeCell ref="C17:D17"/>
    <mergeCell ref="E17:G17"/>
    <mergeCell ref="C25:F25"/>
    <mergeCell ref="C19:D19"/>
    <mergeCell ref="C21:D21"/>
    <mergeCell ref="C13:C15"/>
    <mergeCell ref="C18:D18"/>
    <mergeCell ref="E18:G18"/>
    <mergeCell ref="C20:D20"/>
    <mergeCell ref="E20:G20"/>
    <mergeCell ref="E14:G14"/>
    <mergeCell ref="E13:G13"/>
    <mergeCell ref="E15:G15"/>
    <mergeCell ref="E16:G16"/>
    <mergeCell ref="E19:G19"/>
    <mergeCell ref="A1:G1"/>
    <mergeCell ref="C5:D5"/>
    <mergeCell ref="E5:G5"/>
    <mergeCell ref="C4:F4"/>
    <mergeCell ref="C7:F7"/>
    <mergeCell ref="C8:C10"/>
    <mergeCell ref="E8:G8"/>
    <mergeCell ref="E9:G9"/>
    <mergeCell ref="E10:G10"/>
    <mergeCell ref="C12:G12"/>
    <mergeCell ref="E11:G11"/>
    <mergeCell ref="C11:D11"/>
    <mergeCell ref="D37:G37"/>
    <mergeCell ref="F27:G27"/>
    <mergeCell ref="F28:G28"/>
    <mergeCell ref="C36:H36"/>
    <mergeCell ref="E33:G33"/>
    <mergeCell ref="E34:G34"/>
    <mergeCell ref="C27:D27"/>
    <mergeCell ref="C28:D28"/>
    <mergeCell ref="C33:C34"/>
    <mergeCell ref="C29:D29"/>
    <mergeCell ref="E29:G29"/>
    <mergeCell ref="C32:F32"/>
  </mergeCells>
  <phoneticPr fontId="1"/>
  <pageMargins left="0.51181102362204722" right="0.11811023622047245" top="0.55118110236220474" bottom="0.15748031496062992" header="0.31496062992125984" footer="0.11811023622047245"/>
  <pageSetup paperSize="9" orientation="portrait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5"/>
  <sheetViews>
    <sheetView view="pageBreakPreview" zoomScaleNormal="100" zoomScaleSheetLayoutView="100" workbookViewId="0">
      <selection sqref="A1:J1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25" style="1" customWidth="1"/>
    <col min="9" max="9" width="10.625" style="1" customWidth="1"/>
    <col min="10" max="10" width="0.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>
      <c r="A1" s="76" t="s">
        <v>33</v>
      </c>
      <c r="B1" s="76"/>
      <c r="C1" s="76"/>
      <c r="D1" s="76"/>
      <c r="E1" s="76"/>
      <c r="F1" s="76"/>
      <c r="G1" s="76"/>
      <c r="H1" s="76"/>
      <c r="I1" s="76"/>
      <c r="J1" s="76"/>
    </row>
    <row r="2" spans="1:14" ht="15" customHeight="1" thickBot="1">
      <c r="B2" s="1" t="s">
        <v>3</v>
      </c>
      <c r="C2" s="46" t="s">
        <v>4</v>
      </c>
      <c r="D2" s="46"/>
      <c r="E2" s="46"/>
      <c r="F2" s="46"/>
      <c r="G2" s="46"/>
      <c r="H2" s="28"/>
    </row>
    <row r="3" spans="1:14" ht="19.5" customHeight="1" thickBot="1">
      <c r="C3" s="77" t="s">
        <v>5</v>
      </c>
      <c r="D3" s="78"/>
      <c r="E3" s="100" t="s">
        <v>46</v>
      </c>
      <c r="F3" s="101"/>
      <c r="G3" s="101"/>
      <c r="H3" s="101"/>
      <c r="I3" s="102"/>
    </row>
    <row r="4" spans="1:14" ht="15" customHeight="1"/>
    <row r="5" spans="1:14" ht="15" customHeight="1" thickBot="1">
      <c r="B5" s="1" t="s">
        <v>6</v>
      </c>
      <c r="C5" s="46" t="s">
        <v>7</v>
      </c>
      <c r="D5" s="46"/>
      <c r="E5" s="46"/>
      <c r="F5" s="46"/>
      <c r="G5" s="46"/>
    </row>
    <row r="6" spans="1:14" ht="15" customHeight="1">
      <c r="C6" s="97" t="s">
        <v>8</v>
      </c>
      <c r="D6" s="31" t="s">
        <v>9</v>
      </c>
      <c r="E6" s="62">
        <v>1629332532</v>
      </c>
      <c r="F6" s="62"/>
      <c r="G6" s="62"/>
      <c r="H6" s="62"/>
      <c r="I6" s="63"/>
    </row>
    <row r="7" spans="1:14" ht="15" customHeight="1">
      <c r="C7" s="98"/>
      <c r="D7" s="16" t="s">
        <v>10</v>
      </c>
      <c r="E7" s="64">
        <v>23355336</v>
      </c>
      <c r="F7" s="64"/>
      <c r="G7" s="64"/>
      <c r="H7" s="64"/>
      <c r="I7" s="65"/>
    </row>
    <row r="8" spans="1:14" ht="15" customHeight="1">
      <c r="C8" s="99"/>
      <c r="D8" s="32" t="s">
        <v>11</v>
      </c>
      <c r="E8" s="66">
        <f>533039727+9245600</f>
        <v>542285327</v>
      </c>
      <c r="F8" s="66"/>
      <c r="G8" s="66"/>
      <c r="H8" s="66"/>
      <c r="I8" s="67"/>
    </row>
    <row r="9" spans="1:14" ht="15" customHeight="1" thickBot="1">
      <c r="C9" s="74" t="s">
        <v>36</v>
      </c>
      <c r="D9" s="75"/>
      <c r="E9" s="71">
        <f>SUM(E6:I8)</f>
        <v>2194973195</v>
      </c>
      <c r="F9" s="72"/>
      <c r="G9" s="72"/>
      <c r="H9" s="72"/>
      <c r="I9" s="73"/>
    </row>
    <row r="10" spans="1:14" ht="15" customHeight="1">
      <c r="C10" s="68" t="s">
        <v>12</v>
      </c>
      <c r="D10" s="69"/>
      <c r="E10" s="69"/>
      <c r="F10" s="69"/>
      <c r="G10" s="69"/>
      <c r="H10" s="69"/>
      <c r="I10" s="70"/>
    </row>
    <row r="11" spans="1:14" ht="15" customHeight="1">
      <c r="C11" s="81" t="s">
        <v>34</v>
      </c>
      <c r="D11" s="18" t="s">
        <v>14</v>
      </c>
      <c r="E11" s="64">
        <v>265487367</v>
      </c>
      <c r="F11" s="64"/>
      <c r="G11" s="64"/>
      <c r="H11" s="64"/>
      <c r="I11" s="65"/>
    </row>
    <row r="12" spans="1:14" ht="15" customHeight="1">
      <c r="C12" s="81"/>
      <c r="D12" s="18" t="s">
        <v>35</v>
      </c>
      <c r="E12" s="64">
        <v>4384824</v>
      </c>
      <c r="F12" s="64"/>
      <c r="G12" s="64"/>
      <c r="H12" s="64"/>
      <c r="I12" s="65"/>
    </row>
    <row r="13" spans="1:14" ht="15" customHeight="1">
      <c r="C13" s="81"/>
      <c r="D13" s="22" t="s">
        <v>16</v>
      </c>
      <c r="E13" s="64">
        <f>95860228+1745360</f>
        <v>97605588</v>
      </c>
      <c r="F13" s="64"/>
      <c r="G13" s="64"/>
      <c r="H13" s="64"/>
      <c r="I13" s="65"/>
      <c r="M13" s="20"/>
      <c r="N13" s="20"/>
    </row>
    <row r="14" spans="1:14" ht="15" customHeight="1">
      <c r="C14" s="103" t="s">
        <v>17</v>
      </c>
      <c r="D14" s="104"/>
      <c r="E14" s="66">
        <v>212623839</v>
      </c>
      <c r="F14" s="66"/>
      <c r="G14" s="66"/>
      <c r="H14" s="66"/>
      <c r="I14" s="67"/>
    </row>
    <row r="15" spans="1:14" ht="15" customHeight="1" thickBot="1">
      <c r="C15" s="107" t="s">
        <v>36</v>
      </c>
      <c r="D15" s="108"/>
      <c r="E15" s="112">
        <f>SUM(E11:I14)</f>
        <v>580101618</v>
      </c>
      <c r="F15" s="112"/>
      <c r="G15" s="112"/>
      <c r="H15" s="112"/>
      <c r="I15" s="113"/>
    </row>
    <row r="16" spans="1:14" ht="15" customHeight="1">
      <c r="C16" s="109" t="s">
        <v>40</v>
      </c>
      <c r="D16" s="110"/>
      <c r="E16" s="114">
        <f>45036+609+102049</f>
        <v>147694</v>
      </c>
      <c r="F16" s="114"/>
      <c r="G16" s="114"/>
      <c r="H16" s="114"/>
      <c r="I16" s="115"/>
    </row>
    <row r="17" spans="2:9" ht="15" customHeight="1" thickBot="1">
      <c r="C17" s="99" t="s">
        <v>37</v>
      </c>
      <c r="D17" s="111"/>
      <c r="E17" s="116">
        <v>2108</v>
      </c>
      <c r="F17" s="116"/>
      <c r="G17" s="116"/>
      <c r="H17" s="116"/>
      <c r="I17" s="117"/>
    </row>
    <row r="18" spans="2:9" ht="15" customHeight="1">
      <c r="C18" s="109" t="s">
        <v>18</v>
      </c>
      <c r="D18" s="110"/>
      <c r="E18" s="62">
        <f>(E6+E8)/E16</f>
        <v>14703.494109442496</v>
      </c>
      <c r="F18" s="62"/>
      <c r="G18" s="62"/>
      <c r="H18" s="62"/>
      <c r="I18" s="63"/>
    </row>
    <row r="19" spans="2:9" ht="15" customHeight="1" thickBot="1">
      <c r="C19" s="95" t="s">
        <v>39</v>
      </c>
      <c r="D19" s="96"/>
      <c r="E19" s="91">
        <f>E7/E17</f>
        <v>11079.381404174574</v>
      </c>
      <c r="F19" s="91"/>
      <c r="G19" s="91"/>
      <c r="H19" s="91"/>
      <c r="I19" s="92"/>
    </row>
    <row r="20" spans="2:9" ht="15" customHeight="1">
      <c r="C20" s="7" t="s">
        <v>53</v>
      </c>
      <c r="D20" s="7"/>
      <c r="E20" s="7"/>
      <c r="F20" s="7"/>
      <c r="G20" s="7"/>
      <c r="H20" s="7"/>
      <c r="I20" s="7"/>
    </row>
    <row r="21" spans="2:9" ht="15" customHeight="1">
      <c r="C21" s="7" t="s">
        <v>54</v>
      </c>
      <c r="D21" s="7"/>
      <c r="E21" s="7"/>
      <c r="F21" s="7"/>
      <c r="G21" s="7"/>
      <c r="H21" s="7"/>
      <c r="I21" s="7"/>
    </row>
    <row r="22" spans="2:9" ht="15" customHeight="1"/>
    <row r="23" spans="2:9" ht="15" customHeight="1">
      <c r="B23" s="1" t="s">
        <v>19</v>
      </c>
      <c r="C23" s="46" t="s">
        <v>20</v>
      </c>
      <c r="D23" s="46"/>
      <c r="E23" s="46"/>
      <c r="F23" s="46"/>
      <c r="G23" s="46"/>
    </row>
    <row r="24" spans="2:9" ht="12.75" thickBot="1">
      <c r="C24" s="28"/>
      <c r="D24" s="28"/>
      <c r="E24" s="121" t="s">
        <v>21</v>
      </c>
      <c r="F24" s="121"/>
      <c r="G24" s="121" t="s">
        <v>22</v>
      </c>
      <c r="H24" s="121"/>
      <c r="I24" s="121"/>
    </row>
    <row r="25" spans="2:9" ht="15" customHeight="1">
      <c r="C25" s="51" t="s">
        <v>23</v>
      </c>
      <c r="D25" s="52"/>
      <c r="E25" s="122"/>
      <c r="F25" s="123"/>
      <c r="G25" s="124"/>
      <c r="H25" s="124"/>
      <c r="I25" s="125"/>
    </row>
    <row r="26" spans="2:9" ht="15" customHeight="1" thickBot="1">
      <c r="C26" s="53" t="s">
        <v>24</v>
      </c>
      <c r="D26" s="54"/>
      <c r="E26" s="126"/>
      <c r="F26" s="126"/>
      <c r="G26" s="126"/>
      <c r="H26" s="126"/>
      <c r="I26" s="127"/>
    </row>
    <row r="27" spans="2:9" ht="15" customHeight="1" thickBot="1">
      <c r="C27" s="105" t="s">
        <v>55</v>
      </c>
      <c r="D27" s="106"/>
      <c r="E27" s="57">
        <v>30</v>
      </c>
      <c r="F27" s="58"/>
      <c r="G27" s="58"/>
      <c r="H27" s="58"/>
      <c r="I27" s="59"/>
    </row>
    <row r="28" spans="2:9" ht="15" customHeight="1">
      <c r="C28" s="14" t="s">
        <v>52</v>
      </c>
      <c r="D28" s="14"/>
      <c r="E28" s="15"/>
      <c r="F28" s="15"/>
      <c r="G28" s="15"/>
      <c r="H28" s="15"/>
      <c r="I28" s="15"/>
    </row>
    <row r="29" spans="2:9" ht="15" customHeight="1"/>
    <row r="30" spans="2:9" ht="15" customHeight="1" thickBot="1">
      <c r="B30" s="1" t="s">
        <v>25</v>
      </c>
      <c r="C30" s="46" t="s">
        <v>26</v>
      </c>
      <c r="D30" s="46"/>
      <c r="E30" s="46"/>
      <c r="F30" s="46"/>
      <c r="G30" s="46"/>
    </row>
    <row r="31" spans="2:9" ht="15" customHeight="1">
      <c r="C31" s="55" t="s">
        <v>27</v>
      </c>
      <c r="D31" s="29" t="s">
        <v>28</v>
      </c>
      <c r="E31" s="47">
        <f>(E6+E7)/E9</f>
        <v>0.7529421642891635</v>
      </c>
      <c r="F31" s="47"/>
      <c r="G31" s="47"/>
      <c r="H31" s="47"/>
      <c r="I31" s="48"/>
    </row>
    <row r="32" spans="2:9" ht="15" customHeight="1" thickBot="1">
      <c r="C32" s="56"/>
      <c r="D32" s="30" t="s">
        <v>29</v>
      </c>
      <c r="E32" s="49">
        <f>E8/E9</f>
        <v>0.24705783571083656</v>
      </c>
      <c r="F32" s="49"/>
      <c r="G32" s="49"/>
      <c r="H32" s="49"/>
      <c r="I32" s="50"/>
    </row>
    <row r="33" spans="2:9" ht="15" customHeight="1"/>
    <row r="34" spans="2:9" ht="15" customHeight="1" thickBot="1">
      <c r="B34" s="1" t="s">
        <v>30</v>
      </c>
      <c r="C34" s="46" t="s">
        <v>31</v>
      </c>
      <c r="D34" s="46"/>
      <c r="E34" s="46"/>
      <c r="F34" s="46"/>
      <c r="G34" s="46"/>
      <c r="H34" s="46"/>
      <c r="I34" s="46"/>
    </row>
    <row r="35" spans="2:9" ht="70.150000000000006" customHeight="1" thickBot="1">
      <c r="C35" s="3" t="s">
        <v>32</v>
      </c>
      <c r="D35" s="118"/>
      <c r="E35" s="119"/>
      <c r="F35" s="119"/>
      <c r="G35" s="119"/>
      <c r="H35" s="119"/>
      <c r="I35" s="120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5"/>
  <sheetViews>
    <sheetView view="pageBreakPreview" zoomScaleNormal="100" zoomScaleSheetLayoutView="100" workbookViewId="0">
      <selection sqref="A1:J1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25" style="1" customWidth="1"/>
    <col min="9" max="9" width="10.625" style="1" customWidth="1"/>
    <col min="10" max="10" width="0.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>
      <c r="A1" s="76" t="s">
        <v>33</v>
      </c>
      <c r="B1" s="76"/>
      <c r="C1" s="76"/>
      <c r="D1" s="76"/>
      <c r="E1" s="76"/>
      <c r="F1" s="76"/>
      <c r="G1" s="76"/>
      <c r="H1" s="76"/>
      <c r="I1" s="76"/>
      <c r="J1" s="76"/>
    </row>
    <row r="2" spans="1:14" ht="15" customHeight="1" thickBot="1">
      <c r="B2" s="1" t="s">
        <v>3</v>
      </c>
      <c r="C2" s="46" t="s">
        <v>4</v>
      </c>
      <c r="D2" s="46"/>
      <c r="E2" s="46"/>
      <c r="F2" s="46"/>
      <c r="G2" s="46"/>
      <c r="H2" s="28"/>
    </row>
    <row r="3" spans="1:14" ht="19.5" customHeight="1" thickBot="1">
      <c r="C3" s="77" t="s">
        <v>5</v>
      </c>
      <c r="D3" s="78"/>
      <c r="E3" s="100" t="s">
        <v>46</v>
      </c>
      <c r="F3" s="101"/>
      <c r="G3" s="101"/>
      <c r="H3" s="101"/>
      <c r="I3" s="102"/>
    </row>
    <row r="4" spans="1:14" ht="15" customHeight="1"/>
    <row r="5" spans="1:14" ht="15" customHeight="1" thickBot="1">
      <c r="B5" s="1" t="s">
        <v>6</v>
      </c>
      <c r="C5" s="46" t="s">
        <v>7</v>
      </c>
      <c r="D5" s="46"/>
      <c r="E5" s="46"/>
      <c r="F5" s="46"/>
      <c r="G5" s="46"/>
    </row>
    <row r="6" spans="1:14" ht="15" customHeight="1">
      <c r="C6" s="97" t="s">
        <v>8</v>
      </c>
      <c r="D6" s="31" t="s">
        <v>9</v>
      </c>
      <c r="E6" s="62">
        <v>104309525</v>
      </c>
      <c r="F6" s="62"/>
      <c r="G6" s="62"/>
      <c r="H6" s="62"/>
      <c r="I6" s="63"/>
    </row>
    <row r="7" spans="1:14" ht="15" customHeight="1">
      <c r="C7" s="98"/>
      <c r="D7" s="16" t="s">
        <v>10</v>
      </c>
      <c r="E7" s="64">
        <v>11261395</v>
      </c>
      <c r="F7" s="64"/>
      <c r="G7" s="64"/>
      <c r="H7" s="64"/>
      <c r="I7" s="65"/>
    </row>
    <row r="8" spans="1:14" ht="15" customHeight="1">
      <c r="C8" s="99"/>
      <c r="D8" s="32" t="s">
        <v>11</v>
      </c>
      <c r="E8" s="66">
        <f>173298961+10300200</f>
        <v>183599161</v>
      </c>
      <c r="F8" s="66"/>
      <c r="G8" s="66"/>
      <c r="H8" s="66"/>
      <c r="I8" s="67"/>
    </row>
    <row r="9" spans="1:14" ht="15" customHeight="1" thickBot="1">
      <c r="C9" s="74" t="s">
        <v>36</v>
      </c>
      <c r="D9" s="75"/>
      <c r="E9" s="71">
        <f>SUM(E6:I8)</f>
        <v>299170081</v>
      </c>
      <c r="F9" s="72"/>
      <c r="G9" s="72"/>
      <c r="H9" s="72"/>
      <c r="I9" s="73"/>
    </row>
    <row r="10" spans="1:14" ht="15" customHeight="1">
      <c r="C10" s="68" t="s">
        <v>12</v>
      </c>
      <c r="D10" s="69"/>
      <c r="E10" s="69"/>
      <c r="F10" s="69"/>
      <c r="G10" s="69"/>
      <c r="H10" s="69"/>
      <c r="I10" s="70"/>
    </row>
    <row r="11" spans="1:14" ht="15" customHeight="1">
      <c r="C11" s="81" t="s">
        <v>34</v>
      </c>
      <c r="D11" s="18" t="s">
        <v>14</v>
      </c>
      <c r="E11" s="64">
        <v>17583316</v>
      </c>
      <c r="F11" s="64"/>
      <c r="G11" s="64"/>
      <c r="H11" s="64"/>
      <c r="I11" s="65"/>
    </row>
    <row r="12" spans="1:14" ht="15" customHeight="1">
      <c r="C12" s="81"/>
      <c r="D12" s="18" t="s">
        <v>35</v>
      </c>
      <c r="E12" s="64">
        <v>2234757</v>
      </c>
      <c r="F12" s="64"/>
      <c r="G12" s="64"/>
      <c r="H12" s="64"/>
      <c r="I12" s="65"/>
    </row>
    <row r="13" spans="1:14" ht="15" customHeight="1">
      <c r="C13" s="81"/>
      <c r="D13" s="22" t="s">
        <v>16</v>
      </c>
      <c r="E13" s="64">
        <f>31418204+1957400</f>
        <v>33375604</v>
      </c>
      <c r="F13" s="64"/>
      <c r="G13" s="64"/>
      <c r="H13" s="64"/>
      <c r="I13" s="65"/>
      <c r="M13" s="20"/>
      <c r="N13" s="20"/>
    </row>
    <row r="14" spans="1:14" ht="15" customHeight="1">
      <c r="C14" s="103" t="s">
        <v>17</v>
      </c>
      <c r="D14" s="104"/>
      <c r="E14" s="66">
        <v>132775007</v>
      </c>
      <c r="F14" s="66"/>
      <c r="G14" s="66"/>
      <c r="H14" s="66"/>
      <c r="I14" s="67"/>
    </row>
    <row r="15" spans="1:14" ht="15" customHeight="1" thickBot="1">
      <c r="C15" s="107" t="s">
        <v>36</v>
      </c>
      <c r="D15" s="108"/>
      <c r="E15" s="112">
        <f>SUM(E11:I14)</f>
        <v>185968684</v>
      </c>
      <c r="F15" s="112"/>
      <c r="G15" s="112"/>
      <c r="H15" s="112"/>
      <c r="I15" s="113"/>
    </row>
    <row r="16" spans="1:14" ht="15" customHeight="1">
      <c r="C16" s="109" t="s">
        <v>40</v>
      </c>
      <c r="D16" s="110"/>
      <c r="E16" s="114">
        <f>15448+655+8020</f>
        <v>24123</v>
      </c>
      <c r="F16" s="114"/>
      <c r="G16" s="114"/>
      <c r="H16" s="114"/>
      <c r="I16" s="115"/>
    </row>
    <row r="17" spans="2:9" ht="15" customHeight="1" thickBot="1">
      <c r="C17" s="99" t="s">
        <v>37</v>
      </c>
      <c r="D17" s="111"/>
      <c r="E17" s="116">
        <v>1139</v>
      </c>
      <c r="F17" s="116"/>
      <c r="G17" s="116"/>
      <c r="H17" s="116"/>
      <c r="I17" s="117"/>
    </row>
    <row r="18" spans="2:9" ht="15" customHeight="1">
      <c r="C18" s="109" t="s">
        <v>18</v>
      </c>
      <c r="D18" s="110"/>
      <c r="E18" s="62">
        <f>(E6+E8)/E16</f>
        <v>11935.028230319613</v>
      </c>
      <c r="F18" s="62"/>
      <c r="G18" s="62"/>
      <c r="H18" s="62"/>
      <c r="I18" s="63"/>
    </row>
    <row r="19" spans="2:9" ht="15" customHeight="1" thickBot="1">
      <c r="C19" s="95" t="s">
        <v>39</v>
      </c>
      <c r="D19" s="96"/>
      <c r="E19" s="91">
        <f>E7/E17</f>
        <v>9887.0895522388055</v>
      </c>
      <c r="F19" s="91"/>
      <c r="G19" s="91"/>
      <c r="H19" s="91"/>
      <c r="I19" s="92"/>
    </row>
    <row r="20" spans="2:9" ht="15" customHeight="1">
      <c r="C20" s="7" t="s">
        <v>53</v>
      </c>
      <c r="D20" s="7"/>
      <c r="E20" s="7"/>
      <c r="F20" s="7"/>
      <c r="G20" s="7"/>
      <c r="H20" s="7"/>
      <c r="I20" s="7"/>
    </row>
    <row r="21" spans="2:9" ht="15" customHeight="1">
      <c r="C21" s="7" t="s">
        <v>54</v>
      </c>
      <c r="D21" s="7"/>
      <c r="E21" s="7"/>
      <c r="F21" s="7"/>
      <c r="G21" s="7"/>
      <c r="H21" s="7"/>
      <c r="I21" s="7"/>
    </row>
    <row r="22" spans="2:9" ht="15" customHeight="1"/>
    <row r="23" spans="2:9" ht="15" customHeight="1">
      <c r="B23" s="1" t="s">
        <v>19</v>
      </c>
      <c r="C23" s="46" t="s">
        <v>20</v>
      </c>
      <c r="D23" s="46"/>
      <c r="E23" s="46"/>
      <c r="F23" s="46"/>
      <c r="G23" s="46"/>
    </row>
    <row r="24" spans="2:9" ht="12.75" thickBot="1">
      <c r="C24" s="28"/>
      <c r="D24" s="28"/>
      <c r="E24" s="121" t="s">
        <v>21</v>
      </c>
      <c r="F24" s="121"/>
      <c r="G24" s="121" t="s">
        <v>22</v>
      </c>
      <c r="H24" s="121"/>
      <c r="I24" s="121"/>
    </row>
    <row r="25" spans="2:9" ht="15" customHeight="1">
      <c r="C25" s="51" t="s">
        <v>23</v>
      </c>
      <c r="D25" s="52"/>
      <c r="E25" s="122"/>
      <c r="F25" s="123"/>
      <c r="G25" s="124"/>
      <c r="H25" s="124"/>
      <c r="I25" s="125"/>
    </row>
    <row r="26" spans="2:9" ht="15" customHeight="1" thickBot="1">
      <c r="C26" s="53" t="s">
        <v>24</v>
      </c>
      <c r="D26" s="54"/>
      <c r="E26" s="126"/>
      <c r="F26" s="126"/>
      <c r="G26" s="126"/>
      <c r="H26" s="126"/>
      <c r="I26" s="127"/>
    </row>
    <row r="27" spans="2:9" ht="15" customHeight="1" thickBot="1">
      <c r="C27" s="105" t="s">
        <v>55</v>
      </c>
      <c r="D27" s="106"/>
      <c r="E27" s="138">
        <v>21</v>
      </c>
      <c r="F27" s="139"/>
      <c r="G27" s="139"/>
      <c r="H27" s="139"/>
      <c r="I27" s="140"/>
    </row>
    <row r="28" spans="2:9" ht="15" customHeight="1">
      <c r="C28" s="14" t="s">
        <v>52</v>
      </c>
      <c r="D28" s="14"/>
      <c r="E28" s="15"/>
      <c r="F28" s="15"/>
      <c r="G28" s="15"/>
      <c r="H28" s="15"/>
      <c r="I28" s="15"/>
    </row>
    <row r="29" spans="2:9" ht="15" customHeight="1"/>
    <row r="30" spans="2:9" ht="15" customHeight="1" thickBot="1">
      <c r="B30" s="1" t="s">
        <v>25</v>
      </c>
      <c r="C30" s="46" t="s">
        <v>26</v>
      </c>
      <c r="D30" s="46"/>
      <c r="E30" s="46"/>
      <c r="F30" s="46"/>
      <c r="G30" s="46"/>
    </row>
    <row r="31" spans="2:9" ht="15" customHeight="1">
      <c r="C31" s="55" t="s">
        <v>27</v>
      </c>
      <c r="D31" s="29" t="s">
        <v>28</v>
      </c>
      <c r="E31" s="47">
        <f>(E6+E7)/E9</f>
        <v>0.38630507306644746</v>
      </c>
      <c r="F31" s="47"/>
      <c r="G31" s="47"/>
      <c r="H31" s="47"/>
      <c r="I31" s="48"/>
    </row>
    <row r="32" spans="2:9" ht="15" customHeight="1" thickBot="1">
      <c r="C32" s="56"/>
      <c r="D32" s="30" t="s">
        <v>29</v>
      </c>
      <c r="E32" s="49">
        <f>E8/E9</f>
        <v>0.61369492693355254</v>
      </c>
      <c r="F32" s="49"/>
      <c r="G32" s="49"/>
      <c r="H32" s="49"/>
      <c r="I32" s="50"/>
    </row>
    <row r="33" spans="2:9" ht="15" customHeight="1"/>
    <row r="34" spans="2:9" ht="15" customHeight="1" thickBot="1">
      <c r="B34" s="1" t="s">
        <v>30</v>
      </c>
      <c r="C34" s="46" t="s">
        <v>31</v>
      </c>
      <c r="D34" s="46"/>
      <c r="E34" s="46"/>
      <c r="F34" s="46"/>
      <c r="G34" s="46"/>
      <c r="H34" s="46"/>
      <c r="I34" s="46"/>
    </row>
    <row r="35" spans="2:9" ht="70.150000000000006" customHeight="1" thickBot="1">
      <c r="C35" s="3" t="s">
        <v>32</v>
      </c>
      <c r="D35" s="118"/>
      <c r="E35" s="119"/>
      <c r="F35" s="119"/>
      <c r="G35" s="119"/>
      <c r="H35" s="119"/>
      <c r="I35" s="120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5"/>
  <sheetViews>
    <sheetView view="pageBreakPreview" zoomScaleNormal="100" zoomScaleSheetLayoutView="100" workbookViewId="0">
      <selection sqref="A1:J1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25" style="1" customWidth="1"/>
    <col min="9" max="9" width="10.625" style="1" customWidth="1"/>
    <col min="10" max="10" width="0.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>
      <c r="A1" s="76" t="s">
        <v>33</v>
      </c>
      <c r="B1" s="76"/>
      <c r="C1" s="76"/>
      <c r="D1" s="76"/>
      <c r="E1" s="76"/>
      <c r="F1" s="76"/>
      <c r="G1" s="76"/>
      <c r="H1" s="76"/>
      <c r="I1" s="76"/>
      <c r="J1" s="76"/>
    </row>
    <row r="2" spans="1:14" ht="15" customHeight="1" thickBot="1">
      <c r="B2" s="1" t="s">
        <v>3</v>
      </c>
      <c r="C2" s="46" t="s">
        <v>4</v>
      </c>
      <c r="D2" s="46"/>
      <c r="E2" s="46"/>
      <c r="F2" s="46"/>
      <c r="G2" s="46"/>
      <c r="H2" s="28"/>
    </row>
    <row r="3" spans="1:14" ht="19.5" customHeight="1" thickBot="1">
      <c r="C3" s="77" t="s">
        <v>5</v>
      </c>
      <c r="D3" s="78"/>
      <c r="E3" s="100" t="s">
        <v>46</v>
      </c>
      <c r="F3" s="101"/>
      <c r="G3" s="101"/>
      <c r="H3" s="101"/>
      <c r="I3" s="102"/>
    </row>
    <row r="4" spans="1:14" ht="15" customHeight="1"/>
    <row r="5" spans="1:14" ht="15" customHeight="1" thickBot="1">
      <c r="B5" s="1" t="s">
        <v>6</v>
      </c>
      <c r="C5" s="46" t="s">
        <v>7</v>
      </c>
      <c r="D5" s="46"/>
      <c r="E5" s="46"/>
      <c r="F5" s="46"/>
      <c r="G5" s="46"/>
    </row>
    <row r="6" spans="1:14" ht="15" customHeight="1">
      <c r="C6" s="97" t="s">
        <v>8</v>
      </c>
      <c r="D6" s="31" t="s">
        <v>9</v>
      </c>
      <c r="E6" s="62"/>
      <c r="F6" s="62"/>
      <c r="G6" s="62"/>
      <c r="H6" s="62"/>
      <c r="I6" s="63"/>
    </row>
    <row r="7" spans="1:14" ht="15" customHeight="1">
      <c r="C7" s="98"/>
      <c r="D7" s="16" t="s">
        <v>10</v>
      </c>
      <c r="E7" s="64"/>
      <c r="F7" s="64"/>
      <c r="G7" s="64"/>
      <c r="H7" s="64"/>
      <c r="I7" s="65"/>
    </row>
    <row r="8" spans="1:14" ht="15" customHeight="1">
      <c r="C8" s="99"/>
      <c r="D8" s="32" t="s">
        <v>11</v>
      </c>
      <c r="E8" s="66"/>
      <c r="F8" s="66"/>
      <c r="G8" s="66"/>
      <c r="H8" s="66"/>
      <c r="I8" s="67"/>
    </row>
    <row r="9" spans="1:14" ht="15" customHeight="1" thickBot="1">
      <c r="C9" s="74" t="s">
        <v>36</v>
      </c>
      <c r="D9" s="75"/>
      <c r="E9" s="71"/>
      <c r="F9" s="72"/>
      <c r="G9" s="72"/>
      <c r="H9" s="72"/>
      <c r="I9" s="73"/>
    </row>
    <row r="10" spans="1:14" ht="15" customHeight="1">
      <c r="C10" s="68" t="s">
        <v>12</v>
      </c>
      <c r="D10" s="69"/>
      <c r="E10" s="69"/>
      <c r="F10" s="69"/>
      <c r="G10" s="69"/>
      <c r="H10" s="69"/>
      <c r="I10" s="70"/>
    </row>
    <row r="11" spans="1:14" ht="15" customHeight="1">
      <c r="C11" s="81" t="s">
        <v>34</v>
      </c>
      <c r="D11" s="18" t="s">
        <v>14</v>
      </c>
      <c r="E11" s="64"/>
      <c r="F11" s="64"/>
      <c r="G11" s="64"/>
      <c r="H11" s="64"/>
      <c r="I11" s="65"/>
    </row>
    <row r="12" spans="1:14" ht="15" customHeight="1">
      <c r="C12" s="81"/>
      <c r="D12" s="18" t="s">
        <v>35</v>
      </c>
      <c r="E12" s="64"/>
      <c r="F12" s="64"/>
      <c r="G12" s="64"/>
      <c r="H12" s="64"/>
      <c r="I12" s="65"/>
    </row>
    <row r="13" spans="1:14" ht="15" customHeight="1">
      <c r="C13" s="81"/>
      <c r="D13" s="22" t="s">
        <v>16</v>
      </c>
      <c r="E13" s="64"/>
      <c r="F13" s="64"/>
      <c r="G13" s="64"/>
      <c r="H13" s="64"/>
      <c r="I13" s="65"/>
      <c r="M13" s="20"/>
      <c r="N13" s="20"/>
    </row>
    <row r="14" spans="1:14" ht="15" customHeight="1">
      <c r="C14" s="103" t="s">
        <v>17</v>
      </c>
      <c r="D14" s="104"/>
      <c r="E14" s="66">
        <v>-237780</v>
      </c>
      <c r="F14" s="66"/>
      <c r="G14" s="66"/>
      <c r="H14" s="66"/>
      <c r="I14" s="67"/>
    </row>
    <row r="15" spans="1:14" ht="15" customHeight="1" thickBot="1">
      <c r="C15" s="107" t="s">
        <v>36</v>
      </c>
      <c r="D15" s="108"/>
      <c r="E15" s="112"/>
      <c r="F15" s="112"/>
      <c r="G15" s="112"/>
      <c r="H15" s="112"/>
      <c r="I15" s="113"/>
    </row>
    <row r="16" spans="1:14" ht="15" customHeight="1">
      <c r="C16" s="109" t="s">
        <v>40</v>
      </c>
      <c r="D16" s="110"/>
      <c r="E16" s="114"/>
      <c r="F16" s="114"/>
      <c r="G16" s="114"/>
      <c r="H16" s="114"/>
      <c r="I16" s="115"/>
    </row>
    <row r="17" spans="2:9" ht="15" customHeight="1" thickBot="1">
      <c r="C17" s="99" t="s">
        <v>37</v>
      </c>
      <c r="D17" s="111"/>
      <c r="E17" s="116"/>
      <c r="F17" s="116"/>
      <c r="G17" s="116"/>
      <c r="H17" s="116"/>
      <c r="I17" s="117"/>
    </row>
    <row r="18" spans="2:9" ht="15" customHeight="1">
      <c r="C18" s="109" t="s">
        <v>18</v>
      </c>
      <c r="D18" s="110"/>
      <c r="E18" s="62"/>
      <c r="F18" s="62"/>
      <c r="G18" s="62"/>
      <c r="H18" s="62"/>
      <c r="I18" s="63"/>
    </row>
    <row r="19" spans="2:9" ht="15" customHeight="1" thickBot="1">
      <c r="C19" s="95" t="s">
        <v>39</v>
      </c>
      <c r="D19" s="96"/>
      <c r="E19" s="91"/>
      <c r="F19" s="91"/>
      <c r="G19" s="91"/>
      <c r="H19" s="91"/>
      <c r="I19" s="92"/>
    </row>
    <row r="20" spans="2:9" ht="15" customHeight="1">
      <c r="C20" s="7" t="s">
        <v>53</v>
      </c>
      <c r="D20" s="7"/>
      <c r="E20" s="7"/>
      <c r="F20" s="7"/>
      <c r="G20" s="7"/>
      <c r="H20" s="7"/>
      <c r="I20" s="7"/>
    </row>
    <row r="21" spans="2:9" ht="15" customHeight="1">
      <c r="C21" s="7" t="s">
        <v>54</v>
      </c>
      <c r="D21" s="7"/>
      <c r="E21" s="7"/>
      <c r="F21" s="7"/>
      <c r="G21" s="7"/>
      <c r="H21" s="7"/>
      <c r="I21" s="7"/>
    </row>
    <row r="22" spans="2:9" ht="15" customHeight="1"/>
    <row r="23" spans="2:9" ht="15" customHeight="1">
      <c r="B23" s="1" t="s">
        <v>19</v>
      </c>
      <c r="C23" s="46" t="s">
        <v>20</v>
      </c>
      <c r="D23" s="46"/>
      <c r="E23" s="46"/>
      <c r="F23" s="46"/>
      <c r="G23" s="46"/>
    </row>
    <row r="24" spans="2:9" ht="12.75" thickBot="1">
      <c r="C24" s="28"/>
      <c r="D24" s="28"/>
      <c r="E24" s="121" t="s">
        <v>21</v>
      </c>
      <c r="F24" s="121"/>
      <c r="G24" s="121" t="s">
        <v>22</v>
      </c>
      <c r="H24" s="121"/>
      <c r="I24" s="121"/>
    </row>
    <row r="25" spans="2:9" ht="15" customHeight="1">
      <c r="C25" s="51" t="s">
        <v>23</v>
      </c>
      <c r="D25" s="52"/>
      <c r="E25" s="122"/>
      <c r="F25" s="123"/>
      <c r="G25" s="124"/>
      <c r="H25" s="124"/>
      <c r="I25" s="125"/>
    </row>
    <row r="26" spans="2:9" ht="15" customHeight="1" thickBot="1">
      <c r="C26" s="53" t="s">
        <v>24</v>
      </c>
      <c r="D26" s="54"/>
      <c r="E26" s="126"/>
      <c r="F26" s="126"/>
      <c r="G26" s="126"/>
      <c r="H26" s="126"/>
      <c r="I26" s="127"/>
    </row>
    <row r="27" spans="2:9" ht="15" customHeight="1" thickBot="1">
      <c r="C27" s="105" t="s">
        <v>55</v>
      </c>
      <c r="D27" s="106"/>
      <c r="E27" s="57"/>
      <c r="F27" s="58"/>
      <c r="G27" s="58"/>
      <c r="H27" s="58"/>
      <c r="I27" s="59"/>
    </row>
    <row r="28" spans="2:9" ht="15" customHeight="1">
      <c r="C28" s="14" t="s">
        <v>52</v>
      </c>
      <c r="D28" s="14"/>
      <c r="E28" s="15"/>
      <c r="F28" s="15"/>
      <c r="G28" s="15"/>
      <c r="H28" s="15"/>
      <c r="I28" s="15"/>
    </row>
    <row r="29" spans="2:9" ht="15" customHeight="1"/>
    <row r="30" spans="2:9" ht="15" customHeight="1" thickBot="1">
      <c r="B30" s="1" t="s">
        <v>25</v>
      </c>
      <c r="C30" s="46" t="s">
        <v>26</v>
      </c>
      <c r="D30" s="46"/>
      <c r="E30" s="46"/>
      <c r="F30" s="46"/>
      <c r="G30" s="46"/>
    </row>
    <row r="31" spans="2:9" ht="15" customHeight="1">
      <c r="C31" s="55" t="s">
        <v>27</v>
      </c>
      <c r="D31" s="29" t="s">
        <v>28</v>
      </c>
      <c r="E31" s="47" t="e">
        <f>(E6+E7)/E9</f>
        <v>#DIV/0!</v>
      </c>
      <c r="F31" s="47"/>
      <c r="G31" s="47"/>
      <c r="H31" s="47"/>
      <c r="I31" s="48"/>
    </row>
    <row r="32" spans="2:9" ht="15" customHeight="1" thickBot="1">
      <c r="C32" s="56"/>
      <c r="D32" s="30" t="s">
        <v>29</v>
      </c>
      <c r="E32" s="49" t="e">
        <f>E8/E9</f>
        <v>#DIV/0!</v>
      </c>
      <c r="F32" s="49"/>
      <c r="G32" s="49"/>
      <c r="H32" s="49"/>
      <c r="I32" s="50"/>
    </row>
    <row r="33" spans="2:9" ht="15" customHeight="1"/>
    <row r="34" spans="2:9" ht="15" customHeight="1" thickBot="1">
      <c r="B34" s="1" t="s">
        <v>30</v>
      </c>
      <c r="C34" s="46" t="s">
        <v>31</v>
      </c>
      <c r="D34" s="46"/>
      <c r="E34" s="46"/>
      <c r="F34" s="46"/>
      <c r="G34" s="46"/>
      <c r="H34" s="46"/>
      <c r="I34" s="46"/>
    </row>
    <row r="35" spans="2:9" ht="70.150000000000006" customHeight="1" thickBot="1">
      <c r="C35" s="3" t="s">
        <v>32</v>
      </c>
      <c r="D35" s="118"/>
      <c r="E35" s="119"/>
      <c r="F35" s="119"/>
      <c r="G35" s="119"/>
      <c r="H35" s="119"/>
      <c r="I35" s="120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5"/>
  <sheetViews>
    <sheetView view="pageBreakPreview" zoomScaleNormal="100" zoomScaleSheetLayoutView="100" workbookViewId="0">
      <selection sqref="A1:J1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25" style="1" customWidth="1"/>
    <col min="9" max="9" width="10.625" style="1" customWidth="1"/>
    <col min="10" max="10" width="0.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>
      <c r="A1" s="76" t="s">
        <v>33</v>
      </c>
      <c r="B1" s="76"/>
      <c r="C1" s="76"/>
      <c r="D1" s="76"/>
      <c r="E1" s="76"/>
      <c r="F1" s="76"/>
      <c r="G1" s="76"/>
      <c r="H1" s="76"/>
      <c r="I1" s="76"/>
      <c r="J1" s="76"/>
    </row>
    <row r="2" spans="1:14" ht="15" customHeight="1" thickBot="1">
      <c r="B2" s="1" t="s">
        <v>3</v>
      </c>
      <c r="C2" s="46" t="s">
        <v>4</v>
      </c>
      <c r="D2" s="46"/>
      <c r="E2" s="46"/>
      <c r="F2" s="46"/>
      <c r="G2" s="46"/>
      <c r="H2" s="28"/>
    </row>
    <row r="3" spans="1:14" ht="19.5" customHeight="1" thickBot="1">
      <c r="C3" s="77" t="s">
        <v>5</v>
      </c>
      <c r="D3" s="78"/>
      <c r="E3" s="100" t="s">
        <v>46</v>
      </c>
      <c r="F3" s="101"/>
      <c r="G3" s="101"/>
      <c r="H3" s="101"/>
      <c r="I3" s="102"/>
    </row>
    <row r="4" spans="1:14" ht="15" customHeight="1"/>
    <row r="5" spans="1:14" ht="15" customHeight="1" thickBot="1">
      <c r="B5" s="1" t="s">
        <v>6</v>
      </c>
      <c r="C5" s="46" t="s">
        <v>7</v>
      </c>
      <c r="D5" s="46"/>
      <c r="E5" s="46"/>
      <c r="F5" s="46"/>
      <c r="G5" s="46"/>
    </row>
    <row r="6" spans="1:14" ht="15" customHeight="1">
      <c r="C6" s="97" t="s">
        <v>8</v>
      </c>
      <c r="D6" s="31" t="s">
        <v>9</v>
      </c>
      <c r="E6" s="62"/>
      <c r="F6" s="62"/>
      <c r="G6" s="62"/>
      <c r="H6" s="62"/>
      <c r="I6" s="63"/>
    </row>
    <row r="7" spans="1:14" ht="15" customHeight="1">
      <c r="C7" s="98"/>
      <c r="D7" s="16" t="s">
        <v>10</v>
      </c>
      <c r="E7" s="64"/>
      <c r="F7" s="64"/>
      <c r="G7" s="64"/>
      <c r="H7" s="64"/>
      <c r="I7" s="65"/>
    </row>
    <row r="8" spans="1:14" ht="15" customHeight="1">
      <c r="C8" s="99"/>
      <c r="D8" s="32" t="s">
        <v>11</v>
      </c>
      <c r="E8" s="66"/>
      <c r="F8" s="66"/>
      <c r="G8" s="66"/>
      <c r="H8" s="66"/>
      <c r="I8" s="67"/>
    </row>
    <row r="9" spans="1:14" ht="15" customHeight="1" thickBot="1">
      <c r="C9" s="74" t="s">
        <v>36</v>
      </c>
      <c r="D9" s="75"/>
      <c r="E9" s="71"/>
      <c r="F9" s="72"/>
      <c r="G9" s="72"/>
      <c r="H9" s="72"/>
      <c r="I9" s="73"/>
    </row>
    <row r="10" spans="1:14" ht="15" customHeight="1">
      <c r="C10" s="68" t="s">
        <v>12</v>
      </c>
      <c r="D10" s="69"/>
      <c r="E10" s="69"/>
      <c r="F10" s="69"/>
      <c r="G10" s="69"/>
      <c r="H10" s="69"/>
      <c r="I10" s="70"/>
    </row>
    <row r="11" spans="1:14" ht="15" customHeight="1">
      <c r="C11" s="81" t="s">
        <v>34</v>
      </c>
      <c r="D11" s="18" t="s">
        <v>14</v>
      </c>
      <c r="E11" s="64"/>
      <c r="F11" s="64"/>
      <c r="G11" s="64"/>
      <c r="H11" s="64"/>
      <c r="I11" s="65"/>
    </row>
    <row r="12" spans="1:14" ht="15" customHeight="1">
      <c r="C12" s="81"/>
      <c r="D12" s="18" t="s">
        <v>35</v>
      </c>
      <c r="E12" s="64"/>
      <c r="F12" s="64"/>
      <c r="G12" s="64"/>
      <c r="H12" s="64"/>
      <c r="I12" s="65"/>
    </row>
    <row r="13" spans="1:14" ht="15" customHeight="1">
      <c r="C13" s="81"/>
      <c r="D13" s="22" t="s">
        <v>16</v>
      </c>
      <c r="E13" s="64"/>
      <c r="F13" s="64"/>
      <c r="G13" s="64"/>
      <c r="H13" s="64"/>
      <c r="I13" s="65"/>
      <c r="M13" s="20"/>
      <c r="N13" s="20"/>
    </row>
    <row r="14" spans="1:14" ht="15" customHeight="1">
      <c r="C14" s="103" t="s">
        <v>17</v>
      </c>
      <c r="D14" s="104"/>
      <c r="E14" s="66">
        <v>-643000</v>
      </c>
      <c r="F14" s="66"/>
      <c r="G14" s="66"/>
      <c r="H14" s="66"/>
      <c r="I14" s="67"/>
    </row>
    <row r="15" spans="1:14" ht="15" customHeight="1" thickBot="1">
      <c r="C15" s="107" t="s">
        <v>36</v>
      </c>
      <c r="D15" s="108"/>
      <c r="E15" s="112"/>
      <c r="F15" s="112"/>
      <c r="G15" s="112"/>
      <c r="H15" s="112"/>
      <c r="I15" s="113"/>
    </row>
    <row r="16" spans="1:14" ht="15" customHeight="1">
      <c r="C16" s="109" t="s">
        <v>40</v>
      </c>
      <c r="D16" s="110"/>
      <c r="E16" s="114"/>
      <c r="F16" s="114"/>
      <c r="G16" s="114"/>
      <c r="H16" s="114"/>
      <c r="I16" s="115"/>
    </row>
    <row r="17" spans="2:9" ht="15" customHeight="1" thickBot="1">
      <c r="C17" s="99" t="s">
        <v>37</v>
      </c>
      <c r="D17" s="111"/>
      <c r="E17" s="116"/>
      <c r="F17" s="116"/>
      <c r="G17" s="116"/>
      <c r="H17" s="116"/>
      <c r="I17" s="117"/>
    </row>
    <row r="18" spans="2:9" ht="15" customHeight="1">
      <c r="C18" s="109" t="s">
        <v>18</v>
      </c>
      <c r="D18" s="110"/>
      <c r="E18" s="62"/>
      <c r="F18" s="62"/>
      <c r="G18" s="62"/>
      <c r="H18" s="62"/>
      <c r="I18" s="63"/>
    </row>
    <row r="19" spans="2:9" ht="15" customHeight="1" thickBot="1">
      <c r="C19" s="95" t="s">
        <v>39</v>
      </c>
      <c r="D19" s="96"/>
      <c r="E19" s="91"/>
      <c r="F19" s="91"/>
      <c r="G19" s="91"/>
      <c r="H19" s="91"/>
      <c r="I19" s="92"/>
    </row>
    <row r="20" spans="2:9" ht="15" customHeight="1">
      <c r="C20" s="7" t="s">
        <v>53</v>
      </c>
      <c r="D20" s="7"/>
      <c r="E20" s="7"/>
      <c r="F20" s="7"/>
      <c r="G20" s="7"/>
      <c r="H20" s="7"/>
      <c r="I20" s="7"/>
    </row>
    <row r="21" spans="2:9" ht="15" customHeight="1">
      <c r="C21" s="7" t="s">
        <v>54</v>
      </c>
      <c r="D21" s="7"/>
      <c r="E21" s="7"/>
      <c r="F21" s="7"/>
      <c r="G21" s="7"/>
      <c r="H21" s="7"/>
      <c r="I21" s="7"/>
    </row>
    <row r="22" spans="2:9" ht="15" customHeight="1"/>
    <row r="23" spans="2:9" ht="15" customHeight="1">
      <c r="B23" s="1" t="s">
        <v>19</v>
      </c>
      <c r="C23" s="46" t="s">
        <v>20</v>
      </c>
      <c r="D23" s="46"/>
      <c r="E23" s="46"/>
      <c r="F23" s="46"/>
      <c r="G23" s="46"/>
    </row>
    <row r="24" spans="2:9" ht="12.75" thickBot="1">
      <c r="C24" s="28"/>
      <c r="D24" s="28"/>
      <c r="E24" s="121" t="s">
        <v>21</v>
      </c>
      <c r="F24" s="121"/>
      <c r="G24" s="121" t="s">
        <v>22</v>
      </c>
      <c r="H24" s="121"/>
      <c r="I24" s="121"/>
    </row>
    <row r="25" spans="2:9" ht="15" customHeight="1">
      <c r="C25" s="51" t="s">
        <v>23</v>
      </c>
      <c r="D25" s="52"/>
      <c r="E25" s="122"/>
      <c r="F25" s="123"/>
      <c r="G25" s="124"/>
      <c r="H25" s="124"/>
      <c r="I25" s="125"/>
    </row>
    <row r="26" spans="2:9" ht="15" customHeight="1" thickBot="1">
      <c r="C26" s="53" t="s">
        <v>24</v>
      </c>
      <c r="D26" s="54"/>
      <c r="E26" s="126"/>
      <c r="F26" s="126"/>
      <c r="G26" s="126"/>
      <c r="H26" s="126"/>
      <c r="I26" s="127"/>
    </row>
    <row r="27" spans="2:9" ht="15" customHeight="1" thickBot="1">
      <c r="C27" s="105" t="s">
        <v>55</v>
      </c>
      <c r="D27" s="106"/>
      <c r="E27" s="57"/>
      <c r="F27" s="58"/>
      <c r="G27" s="58"/>
      <c r="H27" s="58"/>
      <c r="I27" s="59"/>
    </row>
    <row r="28" spans="2:9" ht="15" customHeight="1">
      <c r="C28" s="14" t="s">
        <v>52</v>
      </c>
      <c r="D28" s="14"/>
      <c r="E28" s="15"/>
      <c r="F28" s="15"/>
      <c r="G28" s="15"/>
      <c r="H28" s="15"/>
      <c r="I28" s="15"/>
    </row>
    <row r="29" spans="2:9" ht="15" customHeight="1"/>
    <row r="30" spans="2:9" ht="15" customHeight="1" thickBot="1">
      <c r="B30" s="1" t="s">
        <v>25</v>
      </c>
      <c r="C30" s="46" t="s">
        <v>26</v>
      </c>
      <c r="D30" s="46"/>
      <c r="E30" s="46"/>
      <c r="F30" s="46"/>
      <c r="G30" s="46"/>
    </row>
    <row r="31" spans="2:9" ht="15" customHeight="1">
      <c r="C31" s="55" t="s">
        <v>27</v>
      </c>
      <c r="D31" s="29" t="s">
        <v>28</v>
      </c>
      <c r="E31" s="47" t="e">
        <f>(E6+E7)/E9</f>
        <v>#DIV/0!</v>
      </c>
      <c r="F31" s="47"/>
      <c r="G31" s="47"/>
      <c r="H31" s="47"/>
      <c r="I31" s="48"/>
    </row>
    <row r="32" spans="2:9" ht="15" customHeight="1" thickBot="1">
      <c r="C32" s="56"/>
      <c r="D32" s="30" t="s">
        <v>29</v>
      </c>
      <c r="E32" s="49" t="e">
        <f>E8/E9</f>
        <v>#DIV/0!</v>
      </c>
      <c r="F32" s="49"/>
      <c r="G32" s="49"/>
      <c r="H32" s="49"/>
      <c r="I32" s="50"/>
    </row>
    <row r="33" spans="2:9" ht="15" customHeight="1"/>
    <row r="34" spans="2:9" ht="15" customHeight="1" thickBot="1">
      <c r="B34" s="1" t="s">
        <v>30</v>
      </c>
      <c r="C34" s="46" t="s">
        <v>31</v>
      </c>
      <c r="D34" s="46"/>
      <c r="E34" s="46"/>
      <c r="F34" s="46"/>
      <c r="G34" s="46"/>
      <c r="H34" s="46"/>
      <c r="I34" s="46"/>
    </row>
    <row r="35" spans="2:9" ht="70.150000000000006" customHeight="1" thickBot="1">
      <c r="C35" s="3" t="s">
        <v>32</v>
      </c>
      <c r="D35" s="118"/>
      <c r="E35" s="119"/>
      <c r="F35" s="119"/>
      <c r="G35" s="119"/>
      <c r="H35" s="119"/>
      <c r="I35" s="120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5"/>
  <sheetViews>
    <sheetView view="pageBreakPreview" zoomScaleNormal="100" zoomScaleSheetLayoutView="100" workbookViewId="0">
      <selection sqref="A1:J1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25" style="1" customWidth="1"/>
    <col min="9" max="9" width="10.625" style="1" customWidth="1"/>
    <col min="10" max="10" width="0.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>
      <c r="A1" s="76" t="s">
        <v>33</v>
      </c>
      <c r="B1" s="76"/>
      <c r="C1" s="76"/>
      <c r="D1" s="76"/>
      <c r="E1" s="76"/>
      <c r="F1" s="76"/>
      <c r="G1" s="76"/>
      <c r="H1" s="76"/>
      <c r="I1" s="76"/>
      <c r="J1" s="76"/>
    </row>
    <row r="2" spans="1:14" ht="15" customHeight="1" thickBot="1">
      <c r="B2" s="1" t="s">
        <v>3</v>
      </c>
      <c r="C2" s="46" t="s">
        <v>4</v>
      </c>
      <c r="D2" s="46"/>
      <c r="E2" s="46"/>
      <c r="F2" s="46"/>
      <c r="G2" s="46"/>
      <c r="H2" s="28"/>
    </row>
    <row r="3" spans="1:14" ht="19.5" customHeight="1" thickBot="1">
      <c r="C3" s="77" t="s">
        <v>5</v>
      </c>
      <c r="D3" s="78"/>
      <c r="E3" s="100" t="s">
        <v>46</v>
      </c>
      <c r="F3" s="101"/>
      <c r="G3" s="101"/>
      <c r="H3" s="101"/>
      <c r="I3" s="102"/>
    </row>
    <row r="4" spans="1:14" ht="15" customHeight="1"/>
    <row r="5" spans="1:14" ht="15" customHeight="1" thickBot="1">
      <c r="B5" s="1" t="s">
        <v>6</v>
      </c>
      <c r="C5" s="46" t="s">
        <v>7</v>
      </c>
      <c r="D5" s="46"/>
      <c r="E5" s="46"/>
      <c r="F5" s="46"/>
      <c r="G5" s="46"/>
    </row>
    <row r="6" spans="1:14" ht="15" customHeight="1">
      <c r="C6" s="97" t="s">
        <v>8</v>
      </c>
      <c r="D6" s="31" t="s">
        <v>9</v>
      </c>
      <c r="E6" s="62"/>
      <c r="F6" s="62"/>
      <c r="G6" s="62"/>
      <c r="H6" s="62"/>
      <c r="I6" s="63"/>
    </row>
    <row r="7" spans="1:14" ht="15" customHeight="1">
      <c r="C7" s="98"/>
      <c r="D7" s="16" t="s">
        <v>10</v>
      </c>
      <c r="E7" s="64"/>
      <c r="F7" s="64"/>
      <c r="G7" s="64"/>
      <c r="H7" s="64"/>
      <c r="I7" s="65"/>
    </row>
    <row r="8" spans="1:14" ht="15" customHeight="1">
      <c r="C8" s="99"/>
      <c r="D8" s="32" t="s">
        <v>11</v>
      </c>
      <c r="E8" s="66"/>
      <c r="F8" s="66"/>
      <c r="G8" s="66"/>
      <c r="H8" s="66"/>
      <c r="I8" s="67"/>
    </row>
    <row r="9" spans="1:14" ht="15" customHeight="1" thickBot="1">
      <c r="C9" s="74" t="s">
        <v>36</v>
      </c>
      <c r="D9" s="75"/>
      <c r="E9" s="71"/>
      <c r="F9" s="72"/>
      <c r="G9" s="72"/>
      <c r="H9" s="72"/>
      <c r="I9" s="73"/>
    </row>
    <row r="10" spans="1:14" ht="15" customHeight="1">
      <c r="C10" s="68" t="s">
        <v>12</v>
      </c>
      <c r="D10" s="69"/>
      <c r="E10" s="69"/>
      <c r="F10" s="69"/>
      <c r="G10" s="69"/>
      <c r="H10" s="69"/>
      <c r="I10" s="70"/>
    </row>
    <row r="11" spans="1:14" ht="15" customHeight="1">
      <c r="C11" s="81" t="s">
        <v>34</v>
      </c>
      <c r="D11" s="18" t="s">
        <v>14</v>
      </c>
      <c r="E11" s="64"/>
      <c r="F11" s="64"/>
      <c r="G11" s="64"/>
      <c r="H11" s="64"/>
      <c r="I11" s="65"/>
    </row>
    <row r="12" spans="1:14" ht="15" customHeight="1">
      <c r="C12" s="81"/>
      <c r="D12" s="18" t="s">
        <v>35</v>
      </c>
      <c r="E12" s="64"/>
      <c r="F12" s="64"/>
      <c r="G12" s="64"/>
      <c r="H12" s="64"/>
      <c r="I12" s="65"/>
    </row>
    <row r="13" spans="1:14" ht="15" customHeight="1">
      <c r="C13" s="81"/>
      <c r="D13" s="22" t="s">
        <v>16</v>
      </c>
      <c r="E13" s="64"/>
      <c r="F13" s="64"/>
      <c r="G13" s="64"/>
      <c r="H13" s="64"/>
      <c r="I13" s="65"/>
      <c r="M13" s="20"/>
      <c r="N13" s="20"/>
    </row>
    <row r="14" spans="1:14" ht="15" customHeight="1">
      <c r="C14" s="103" t="s">
        <v>17</v>
      </c>
      <c r="D14" s="104"/>
      <c r="E14" s="66">
        <v>-194000</v>
      </c>
      <c r="F14" s="66"/>
      <c r="G14" s="66"/>
      <c r="H14" s="66"/>
      <c r="I14" s="67"/>
    </row>
    <row r="15" spans="1:14" ht="15" customHeight="1" thickBot="1">
      <c r="C15" s="107" t="s">
        <v>36</v>
      </c>
      <c r="D15" s="108"/>
      <c r="E15" s="112"/>
      <c r="F15" s="112"/>
      <c r="G15" s="112"/>
      <c r="H15" s="112"/>
      <c r="I15" s="113"/>
    </row>
    <row r="16" spans="1:14" ht="15" customHeight="1">
      <c r="C16" s="109" t="s">
        <v>40</v>
      </c>
      <c r="D16" s="110"/>
      <c r="E16" s="114"/>
      <c r="F16" s="114"/>
      <c r="G16" s="114"/>
      <c r="H16" s="114"/>
      <c r="I16" s="115"/>
    </row>
    <row r="17" spans="2:9" ht="15" customHeight="1" thickBot="1">
      <c r="C17" s="99" t="s">
        <v>37</v>
      </c>
      <c r="D17" s="111"/>
      <c r="E17" s="116"/>
      <c r="F17" s="116"/>
      <c r="G17" s="116"/>
      <c r="H17" s="116"/>
      <c r="I17" s="117"/>
    </row>
    <row r="18" spans="2:9" ht="15" customHeight="1">
      <c r="C18" s="109" t="s">
        <v>18</v>
      </c>
      <c r="D18" s="110"/>
      <c r="E18" s="62"/>
      <c r="F18" s="62"/>
      <c r="G18" s="62"/>
      <c r="H18" s="62"/>
      <c r="I18" s="63"/>
    </row>
    <row r="19" spans="2:9" ht="15" customHeight="1" thickBot="1">
      <c r="C19" s="95" t="s">
        <v>39</v>
      </c>
      <c r="D19" s="96"/>
      <c r="E19" s="91"/>
      <c r="F19" s="91"/>
      <c r="G19" s="91"/>
      <c r="H19" s="91"/>
      <c r="I19" s="92"/>
    </row>
    <row r="20" spans="2:9" ht="15" customHeight="1">
      <c r="C20" s="7" t="s">
        <v>53</v>
      </c>
      <c r="D20" s="7"/>
      <c r="E20" s="7"/>
      <c r="F20" s="7"/>
      <c r="G20" s="7"/>
      <c r="H20" s="7"/>
      <c r="I20" s="7"/>
    </row>
    <row r="21" spans="2:9" ht="15" customHeight="1">
      <c r="C21" s="7" t="s">
        <v>54</v>
      </c>
      <c r="D21" s="7"/>
      <c r="E21" s="7"/>
      <c r="F21" s="7"/>
      <c r="G21" s="7"/>
      <c r="H21" s="7"/>
      <c r="I21" s="7"/>
    </row>
    <row r="22" spans="2:9" ht="15" customHeight="1"/>
    <row r="23" spans="2:9" ht="15" customHeight="1">
      <c r="B23" s="1" t="s">
        <v>19</v>
      </c>
      <c r="C23" s="46" t="s">
        <v>20</v>
      </c>
      <c r="D23" s="46"/>
      <c r="E23" s="46"/>
      <c r="F23" s="46"/>
      <c r="G23" s="46"/>
    </row>
    <row r="24" spans="2:9" ht="12.75" thickBot="1">
      <c r="C24" s="28"/>
      <c r="D24" s="28"/>
      <c r="E24" s="121" t="s">
        <v>21</v>
      </c>
      <c r="F24" s="121"/>
      <c r="G24" s="121" t="s">
        <v>22</v>
      </c>
      <c r="H24" s="121"/>
      <c r="I24" s="121"/>
    </row>
    <row r="25" spans="2:9" ht="15" customHeight="1">
      <c r="C25" s="51" t="s">
        <v>23</v>
      </c>
      <c r="D25" s="52"/>
      <c r="E25" s="122"/>
      <c r="F25" s="123"/>
      <c r="G25" s="124"/>
      <c r="H25" s="124"/>
      <c r="I25" s="125"/>
    </row>
    <row r="26" spans="2:9" ht="15" customHeight="1" thickBot="1">
      <c r="C26" s="53" t="s">
        <v>24</v>
      </c>
      <c r="D26" s="54"/>
      <c r="E26" s="126"/>
      <c r="F26" s="126"/>
      <c r="G26" s="126"/>
      <c r="H26" s="126"/>
      <c r="I26" s="127"/>
    </row>
    <row r="27" spans="2:9" ht="15" customHeight="1" thickBot="1">
      <c r="C27" s="105" t="s">
        <v>55</v>
      </c>
      <c r="D27" s="106"/>
      <c r="E27" s="57"/>
      <c r="F27" s="58"/>
      <c r="G27" s="58"/>
      <c r="H27" s="58"/>
      <c r="I27" s="59"/>
    </row>
    <row r="28" spans="2:9" ht="15" customHeight="1">
      <c r="C28" s="14" t="s">
        <v>52</v>
      </c>
      <c r="D28" s="14"/>
      <c r="E28" s="15"/>
      <c r="F28" s="15"/>
      <c r="G28" s="15"/>
      <c r="H28" s="15"/>
      <c r="I28" s="15"/>
    </row>
    <row r="29" spans="2:9" ht="15" customHeight="1"/>
    <row r="30" spans="2:9" ht="15" customHeight="1" thickBot="1">
      <c r="B30" s="1" t="s">
        <v>25</v>
      </c>
      <c r="C30" s="46" t="s">
        <v>26</v>
      </c>
      <c r="D30" s="46"/>
      <c r="E30" s="46"/>
      <c r="F30" s="46"/>
      <c r="G30" s="46"/>
    </row>
    <row r="31" spans="2:9" ht="15" customHeight="1">
      <c r="C31" s="55" t="s">
        <v>27</v>
      </c>
      <c r="D31" s="29" t="s">
        <v>28</v>
      </c>
      <c r="E31" s="47" t="e">
        <f>(E6+E7)/E9</f>
        <v>#DIV/0!</v>
      </c>
      <c r="F31" s="47"/>
      <c r="G31" s="47"/>
      <c r="H31" s="47"/>
      <c r="I31" s="48"/>
    </row>
    <row r="32" spans="2:9" ht="15" customHeight="1" thickBot="1">
      <c r="C32" s="56"/>
      <c r="D32" s="30" t="s">
        <v>29</v>
      </c>
      <c r="E32" s="49" t="e">
        <f>E8/E9</f>
        <v>#DIV/0!</v>
      </c>
      <c r="F32" s="49"/>
      <c r="G32" s="49"/>
      <c r="H32" s="49"/>
      <c r="I32" s="50"/>
    </row>
    <row r="33" spans="2:9" ht="15" customHeight="1"/>
    <row r="34" spans="2:9" ht="15" customHeight="1" thickBot="1">
      <c r="B34" s="1" t="s">
        <v>30</v>
      </c>
      <c r="C34" s="46" t="s">
        <v>31</v>
      </c>
      <c r="D34" s="46"/>
      <c r="E34" s="46"/>
      <c r="F34" s="46"/>
      <c r="G34" s="46"/>
      <c r="H34" s="46"/>
      <c r="I34" s="46"/>
    </row>
    <row r="35" spans="2:9" ht="70.150000000000006" customHeight="1" thickBot="1">
      <c r="C35" s="3" t="s">
        <v>32</v>
      </c>
      <c r="D35" s="118"/>
      <c r="E35" s="119"/>
      <c r="F35" s="119"/>
      <c r="G35" s="119"/>
      <c r="H35" s="119"/>
      <c r="I35" s="120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5"/>
  <sheetViews>
    <sheetView view="pageBreakPreview" zoomScaleNormal="100" zoomScaleSheetLayoutView="100" workbookViewId="0">
      <selection sqref="A1:J1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25" style="1" customWidth="1"/>
    <col min="9" max="9" width="10.625" style="1" customWidth="1"/>
    <col min="10" max="10" width="0.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>
      <c r="A1" s="76" t="s">
        <v>33</v>
      </c>
      <c r="B1" s="76"/>
      <c r="C1" s="76"/>
      <c r="D1" s="76"/>
      <c r="E1" s="76"/>
      <c r="F1" s="76"/>
      <c r="G1" s="76"/>
      <c r="H1" s="76"/>
      <c r="I1" s="76"/>
      <c r="J1" s="76"/>
    </row>
    <row r="2" spans="1:14" ht="15" customHeight="1" thickBot="1">
      <c r="B2" s="1" t="s">
        <v>3</v>
      </c>
      <c r="C2" s="46" t="s">
        <v>4</v>
      </c>
      <c r="D2" s="46"/>
      <c r="E2" s="46"/>
      <c r="F2" s="46"/>
      <c r="G2" s="46"/>
      <c r="H2" s="28"/>
    </row>
    <row r="3" spans="1:14" ht="19.5" customHeight="1" thickBot="1">
      <c r="C3" s="77" t="s">
        <v>5</v>
      </c>
      <c r="D3" s="78"/>
      <c r="E3" s="100" t="s">
        <v>46</v>
      </c>
      <c r="F3" s="101"/>
      <c r="G3" s="101"/>
      <c r="H3" s="101"/>
      <c r="I3" s="102"/>
    </row>
    <row r="4" spans="1:14" ht="15" customHeight="1"/>
    <row r="5" spans="1:14" ht="15" customHeight="1" thickBot="1">
      <c r="B5" s="1" t="s">
        <v>6</v>
      </c>
      <c r="C5" s="46" t="s">
        <v>7</v>
      </c>
      <c r="D5" s="46"/>
      <c r="E5" s="46"/>
      <c r="F5" s="46"/>
      <c r="G5" s="46"/>
    </row>
    <row r="6" spans="1:14" ht="15" customHeight="1">
      <c r="C6" s="97" t="s">
        <v>8</v>
      </c>
      <c r="D6" s="31" t="s">
        <v>9</v>
      </c>
      <c r="E6" s="62"/>
      <c r="F6" s="62"/>
      <c r="G6" s="62"/>
      <c r="H6" s="62"/>
      <c r="I6" s="63"/>
    </row>
    <row r="7" spans="1:14" ht="15" customHeight="1">
      <c r="C7" s="98"/>
      <c r="D7" s="16" t="s">
        <v>10</v>
      </c>
      <c r="E7" s="64"/>
      <c r="F7" s="64"/>
      <c r="G7" s="64"/>
      <c r="H7" s="64"/>
      <c r="I7" s="65"/>
    </row>
    <row r="8" spans="1:14" ht="15" customHeight="1">
      <c r="C8" s="99"/>
      <c r="D8" s="32" t="s">
        <v>11</v>
      </c>
      <c r="E8" s="66"/>
      <c r="F8" s="66"/>
      <c r="G8" s="66"/>
      <c r="H8" s="66"/>
      <c r="I8" s="67"/>
    </row>
    <row r="9" spans="1:14" ht="15" customHeight="1" thickBot="1">
      <c r="C9" s="74" t="s">
        <v>36</v>
      </c>
      <c r="D9" s="75"/>
      <c r="E9" s="71"/>
      <c r="F9" s="72"/>
      <c r="G9" s="72"/>
      <c r="H9" s="72"/>
      <c r="I9" s="73"/>
    </row>
    <row r="10" spans="1:14" ht="15" customHeight="1">
      <c r="C10" s="68" t="s">
        <v>12</v>
      </c>
      <c r="D10" s="69"/>
      <c r="E10" s="69"/>
      <c r="F10" s="69"/>
      <c r="G10" s="69"/>
      <c r="H10" s="69"/>
      <c r="I10" s="70"/>
    </row>
    <row r="11" spans="1:14" ht="15" customHeight="1">
      <c r="C11" s="81" t="s">
        <v>34</v>
      </c>
      <c r="D11" s="18" t="s">
        <v>14</v>
      </c>
      <c r="E11" s="64"/>
      <c r="F11" s="64"/>
      <c r="G11" s="64"/>
      <c r="H11" s="64"/>
      <c r="I11" s="65"/>
    </row>
    <row r="12" spans="1:14" ht="15" customHeight="1">
      <c r="C12" s="81"/>
      <c r="D12" s="18" t="s">
        <v>35</v>
      </c>
      <c r="E12" s="64"/>
      <c r="F12" s="64"/>
      <c r="G12" s="64"/>
      <c r="H12" s="64"/>
      <c r="I12" s="65"/>
    </row>
    <row r="13" spans="1:14" ht="15" customHeight="1">
      <c r="C13" s="81"/>
      <c r="D13" s="22" t="s">
        <v>16</v>
      </c>
      <c r="E13" s="64"/>
      <c r="F13" s="64"/>
      <c r="G13" s="64"/>
      <c r="H13" s="64"/>
      <c r="I13" s="65"/>
      <c r="M13" s="20"/>
      <c r="N13" s="20"/>
    </row>
    <row r="14" spans="1:14" ht="15" customHeight="1">
      <c r="C14" s="103" t="s">
        <v>17</v>
      </c>
      <c r="D14" s="104"/>
      <c r="E14" s="66">
        <v>-166000</v>
      </c>
      <c r="F14" s="66"/>
      <c r="G14" s="66"/>
      <c r="H14" s="66"/>
      <c r="I14" s="67"/>
    </row>
    <row r="15" spans="1:14" ht="15" customHeight="1" thickBot="1">
      <c r="C15" s="107" t="s">
        <v>36</v>
      </c>
      <c r="D15" s="108"/>
      <c r="E15" s="112"/>
      <c r="F15" s="112"/>
      <c r="G15" s="112"/>
      <c r="H15" s="112"/>
      <c r="I15" s="113"/>
    </row>
    <row r="16" spans="1:14" ht="15" customHeight="1">
      <c r="C16" s="109" t="s">
        <v>40</v>
      </c>
      <c r="D16" s="110"/>
      <c r="E16" s="114"/>
      <c r="F16" s="114"/>
      <c r="G16" s="114"/>
      <c r="H16" s="114"/>
      <c r="I16" s="115"/>
    </row>
    <row r="17" spans="2:9" ht="15" customHeight="1" thickBot="1">
      <c r="C17" s="99" t="s">
        <v>37</v>
      </c>
      <c r="D17" s="111"/>
      <c r="E17" s="116"/>
      <c r="F17" s="116"/>
      <c r="G17" s="116"/>
      <c r="H17" s="116"/>
      <c r="I17" s="117"/>
    </row>
    <row r="18" spans="2:9" ht="15" customHeight="1">
      <c r="C18" s="109" t="s">
        <v>18</v>
      </c>
      <c r="D18" s="110"/>
      <c r="E18" s="62"/>
      <c r="F18" s="62"/>
      <c r="G18" s="62"/>
      <c r="H18" s="62"/>
      <c r="I18" s="63"/>
    </row>
    <row r="19" spans="2:9" ht="15" customHeight="1" thickBot="1">
      <c r="C19" s="95" t="s">
        <v>39</v>
      </c>
      <c r="D19" s="96"/>
      <c r="E19" s="91"/>
      <c r="F19" s="91"/>
      <c r="G19" s="91"/>
      <c r="H19" s="91"/>
      <c r="I19" s="92"/>
    </row>
    <row r="20" spans="2:9" ht="15" customHeight="1">
      <c r="C20" s="7" t="s">
        <v>53</v>
      </c>
      <c r="D20" s="7"/>
      <c r="E20" s="7"/>
      <c r="F20" s="7"/>
      <c r="G20" s="7"/>
      <c r="H20" s="7"/>
      <c r="I20" s="7"/>
    </row>
    <row r="21" spans="2:9" ht="15" customHeight="1">
      <c r="C21" s="7" t="s">
        <v>54</v>
      </c>
      <c r="D21" s="7"/>
      <c r="E21" s="7"/>
      <c r="F21" s="7"/>
      <c r="G21" s="7"/>
      <c r="H21" s="7"/>
      <c r="I21" s="7"/>
    </row>
    <row r="22" spans="2:9" ht="15" customHeight="1"/>
    <row r="23" spans="2:9" ht="15" customHeight="1">
      <c r="B23" s="1" t="s">
        <v>19</v>
      </c>
      <c r="C23" s="46" t="s">
        <v>20</v>
      </c>
      <c r="D23" s="46"/>
      <c r="E23" s="46"/>
      <c r="F23" s="46"/>
      <c r="G23" s="46"/>
    </row>
    <row r="24" spans="2:9" ht="12.75" thickBot="1">
      <c r="C24" s="28"/>
      <c r="D24" s="28"/>
      <c r="E24" s="121" t="s">
        <v>21</v>
      </c>
      <c r="F24" s="121"/>
      <c r="G24" s="121" t="s">
        <v>22</v>
      </c>
      <c r="H24" s="121"/>
      <c r="I24" s="121"/>
    </row>
    <row r="25" spans="2:9" ht="15" customHeight="1">
      <c r="C25" s="51" t="s">
        <v>23</v>
      </c>
      <c r="D25" s="52"/>
      <c r="E25" s="122"/>
      <c r="F25" s="123"/>
      <c r="G25" s="124"/>
      <c r="H25" s="124"/>
      <c r="I25" s="125"/>
    </row>
    <row r="26" spans="2:9" ht="15" customHeight="1" thickBot="1">
      <c r="C26" s="53" t="s">
        <v>24</v>
      </c>
      <c r="D26" s="54"/>
      <c r="E26" s="126"/>
      <c r="F26" s="126"/>
      <c r="G26" s="126"/>
      <c r="H26" s="126"/>
      <c r="I26" s="127"/>
    </row>
    <row r="27" spans="2:9" ht="15" customHeight="1" thickBot="1">
      <c r="C27" s="105" t="s">
        <v>55</v>
      </c>
      <c r="D27" s="106"/>
      <c r="E27" s="57"/>
      <c r="F27" s="58"/>
      <c r="G27" s="58"/>
      <c r="H27" s="58"/>
      <c r="I27" s="59"/>
    </row>
    <row r="28" spans="2:9" ht="15" customHeight="1">
      <c r="C28" s="14" t="s">
        <v>52</v>
      </c>
      <c r="D28" s="14"/>
      <c r="E28" s="15"/>
      <c r="F28" s="15"/>
      <c r="G28" s="15"/>
      <c r="H28" s="15"/>
      <c r="I28" s="15"/>
    </row>
    <row r="29" spans="2:9" ht="15" customHeight="1"/>
    <row r="30" spans="2:9" ht="15" customHeight="1" thickBot="1">
      <c r="B30" s="1" t="s">
        <v>25</v>
      </c>
      <c r="C30" s="46" t="s">
        <v>26</v>
      </c>
      <c r="D30" s="46"/>
      <c r="E30" s="46"/>
      <c r="F30" s="46"/>
      <c r="G30" s="46"/>
    </row>
    <row r="31" spans="2:9" ht="15" customHeight="1">
      <c r="C31" s="55" t="s">
        <v>27</v>
      </c>
      <c r="D31" s="29" t="s">
        <v>28</v>
      </c>
      <c r="E31" s="47" t="e">
        <f>(E6+E7)/E9</f>
        <v>#DIV/0!</v>
      </c>
      <c r="F31" s="47"/>
      <c r="G31" s="47"/>
      <c r="H31" s="47"/>
      <c r="I31" s="48"/>
    </row>
    <row r="32" spans="2:9" ht="15" customHeight="1" thickBot="1">
      <c r="C32" s="56"/>
      <c r="D32" s="30" t="s">
        <v>29</v>
      </c>
      <c r="E32" s="49" t="e">
        <f>E8/E9</f>
        <v>#DIV/0!</v>
      </c>
      <c r="F32" s="49"/>
      <c r="G32" s="49"/>
      <c r="H32" s="49"/>
      <c r="I32" s="50"/>
    </row>
    <row r="33" spans="2:9" ht="15" customHeight="1"/>
    <row r="34" spans="2:9" ht="15" customHeight="1" thickBot="1">
      <c r="B34" s="1" t="s">
        <v>30</v>
      </c>
      <c r="C34" s="46" t="s">
        <v>31</v>
      </c>
      <c r="D34" s="46"/>
      <c r="E34" s="46"/>
      <c r="F34" s="46"/>
      <c r="G34" s="46"/>
      <c r="H34" s="46"/>
      <c r="I34" s="46"/>
    </row>
    <row r="35" spans="2:9" ht="70.150000000000006" customHeight="1" thickBot="1">
      <c r="C35" s="3" t="s">
        <v>32</v>
      </c>
      <c r="D35" s="118"/>
      <c r="E35" s="119"/>
      <c r="F35" s="119"/>
      <c r="G35" s="119"/>
      <c r="H35" s="119"/>
      <c r="I35" s="120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5"/>
  <sheetViews>
    <sheetView view="pageBreakPreview" zoomScaleNormal="100" zoomScaleSheetLayoutView="100" workbookViewId="0">
      <selection activeCell="E14" sqref="E14:I14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25" style="1" customWidth="1"/>
    <col min="9" max="9" width="10.625" style="1" customWidth="1"/>
    <col min="10" max="10" width="0.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>
      <c r="A1" s="76" t="s">
        <v>33</v>
      </c>
      <c r="B1" s="76"/>
      <c r="C1" s="76"/>
      <c r="D1" s="76"/>
      <c r="E1" s="76"/>
      <c r="F1" s="76"/>
      <c r="G1" s="76"/>
      <c r="H1" s="76"/>
      <c r="I1" s="76"/>
      <c r="J1" s="76"/>
    </row>
    <row r="2" spans="1:14" ht="15" customHeight="1" thickBot="1">
      <c r="B2" s="1" t="s">
        <v>3</v>
      </c>
      <c r="C2" s="46" t="s">
        <v>4</v>
      </c>
      <c r="D2" s="46"/>
      <c r="E2" s="46"/>
      <c r="F2" s="46"/>
      <c r="G2" s="46"/>
      <c r="H2" s="28"/>
    </row>
    <row r="3" spans="1:14" ht="19.5" customHeight="1" thickBot="1">
      <c r="C3" s="77" t="s">
        <v>5</v>
      </c>
      <c r="D3" s="78"/>
      <c r="E3" s="100" t="s">
        <v>46</v>
      </c>
      <c r="F3" s="101"/>
      <c r="G3" s="101"/>
      <c r="H3" s="101"/>
      <c r="I3" s="102"/>
    </row>
    <row r="4" spans="1:14" ht="15" customHeight="1"/>
    <row r="5" spans="1:14" ht="15" customHeight="1" thickBot="1">
      <c r="B5" s="1" t="s">
        <v>6</v>
      </c>
      <c r="C5" s="46" t="s">
        <v>7</v>
      </c>
      <c r="D5" s="46"/>
      <c r="E5" s="46"/>
      <c r="F5" s="46"/>
      <c r="G5" s="46"/>
    </row>
    <row r="6" spans="1:14" ht="15" customHeight="1">
      <c r="C6" s="97" t="s">
        <v>8</v>
      </c>
      <c r="D6" s="31" t="s">
        <v>9</v>
      </c>
      <c r="E6" s="62"/>
      <c r="F6" s="62"/>
      <c r="G6" s="62"/>
      <c r="H6" s="62"/>
      <c r="I6" s="63"/>
    </row>
    <row r="7" spans="1:14" ht="15" customHeight="1">
      <c r="C7" s="98"/>
      <c r="D7" s="16" t="s">
        <v>10</v>
      </c>
      <c r="E7" s="64"/>
      <c r="F7" s="64"/>
      <c r="G7" s="64"/>
      <c r="H7" s="64"/>
      <c r="I7" s="65"/>
    </row>
    <row r="8" spans="1:14" ht="15" customHeight="1">
      <c r="C8" s="99"/>
      <c r="D8" s="32" t="s">
        <v>11</v>
      </c>
      <c r="E8" s="66"/>
      <c r="F8" s="66"/>
      <c r="G8" s="66"/>
      <c r="H8" s="66"/>
      <c r="I8" s="67"/>
    </row>
    <row r="9" spans="1:14" ht="15" customHeight="1" thickBot="1">
      <c r="C9" s="74" t="s">
        <v>36</v>
      </c>
      <c r="D9" s="75"/>
      <c r="E9" s="71"/>
      <c r="F9" s="72"/>
      <c r="G9" s="72"/>
      <c r="H9" s="72"/>
      <c r="I9" s="73"/>
    </row>
    <row r="10" spans="1:14" ht="15" customHeight="1">
      <c r="C10" s="68" t="s">
        <v>12</v>
      </c>
      <c r="D10" s="69"/>
      <c r="E10" s="69"/>
      <c r="F10" s="69"/>
      <c r="G10" s="69"/>
      <c r="H10" s="69"/>
      <c r="I10" s="70"/>
    </row>
    <row r="11" spans="1:14" ht="15" customHeight="1">
      <c r="C11" s="81" t="s">
        <v>34</v>
      </c>
      <c r="D11" s="18" t="s">
        <v>14</v>
      </c>
      <c r="E11" s="64"/>
      <c r="F11" s="64"/>
      <c r="G11" s="64"/>
      <c r="H11" s="64"/>
      <c r="I11" s="65"/>
    </row>
    <row r="12" spans="1:14" ht="15" customHeight="1">
      <c r="C12" s="81"/>
      <c r="D12" s="18" t="s">
        <v>35</v>
      </c>
      <c r="E12" s="64"/>
      <c r="F12" s="64"/>
      <c r="G12" s="64"/>
      <c r="H12" s="64"/>
      <c r="I12" s="65"/>
    </row>
    <row r="13" spans="1:14" ht="15" customHeight="1">
      <c r="C13" s="81"/>
      <c r="D13" s="22" t="s">
        <v>16</v>
      </c>
      <c r="E13" s="64"/>
      <c r="F13" s="64"/>
      <c r="G13" s="64"/>
      <c r="H13" s="64"/>
      <c r="I13" s="65"/>
      <c r="M13" s="20"/>
      <c r="N13" s="20"/>
    </row>
    <row r="14" spans="1:14" ht="15" customHeight="1">
      <c r="C14" s="103" t="s">
        <v>17</v>
      </c>
      <c r="D14" s="104"/>
      <c r="E14" s="66">
        <v>-623000</v>
      </c>
      <c r="F14" s="66"/>
      <c r="G14" s="66"/>
      <c r="H14" s="66"/>
      <c r="I14" s="67"/>
    </row>
    <row r="15" spans="1:14" ht="15" customHeight="1" thickBot="1">
      <c r="C15" s="107" t="s">
        <v>36</v>
      </c>
      <c r="D15" s="108"/>
      <c r="E15" s="112"/>
      <c r="F15" s="112"/>
      <c r="G15" s="112"/>
      <c r="H15" s="112"/>
      <c r="I15" s="113"/>
    </row>
    <row r="16" spans="1:14" ht="15" customHeight="1">
      <c r="C16" s="109" t="s">
        <v>40</v>
      </c>
      <c r="D16" s="110"/>
      <c r="E16" s="114"/>
      <c r="F16" s="114"/>
      <c r="G16" s="114"/>
      <c r="H16" s="114"/>
      <c r="I16" s="115"/>
    </row>
    <row r="17" spans="2:9" ht="15" customHeight="1" thickBot="1">
      <c r="C17" s="99" t="s">
        <v>37</v>
      </c>
      <c r="D17" s="111"/>
      <c r="E17" s="116"/>
      <c r="F17" s="116"/>
      <c r="G17" s="116"/>
      <c r="H17" s="116"/>
      <c r="I17" s="117"/>
    </row>
    <row r="18" spans="2:9" ht="15" customHeight="1">
      <c r="C18" s="109" t="s">
        <v>18</v>
      </c>
      <c r="D18" s="110"/>
      <c r="E18" s="62"/>
      <c r="F18" s="62"/>
      <c r="G18" s="62"/>
      <c r="H18" s="62"/>
      <c r="I18" s="63"/>
    </row>
    <row r="19" spans="2:9" ht="15" customHeight="1" thickBot="1">
      <c r="C19" s="95" t="s">
        <v>39</v>
      </c>
      <c r="D19" s="96"/>
      <c r="E19" s="91"/>
      <c r="F19" s="91"/>
      <c r="G19" s="91"/>
      <c r="H19" s="91"/>
      <c r="I19" s="92"/>
    </row>
    <row r="20" spans="2:9" ht="15" customHeight="1">
      <c r="C20" s="7" t="s">
        <v>53</v>
      </c>
      <c r="D20" s="7"/>
      <c r="E20" s="7"/>
      <c r="F20" s="7"/>
      <c r="G20" s="7"/>
      <c r="H20" s="7"/>
      <c r="I20" s="7"/>
    </row>
    <row r="21" spans="2:9" ht="15" customHeight="1">
      <c r="C21" s="7" t="s">
        <v>54</v>
      </c>
      <c r="D21" s="7"/>
      <c r="E21" s="7"/>
      <c r="F21" s="7"/>
      <c r="G21" s="7"/>
      <c r="H21" s="7"/>
      <c r="I21" s="7"/>
    </row>
    <row r="22" spans="2:9" ht="15" customHeight="1"/>
    <row r="23" spans="2:9" ht="15" customHeight="1">
      <c r="B23" s="1" t="s">
        <v>19</v>
      </c>
      <c r="C23" s="46" t="s">
        <v>20</v>
      </c>
      <c r="D23" s="46"/>
      <c r="E23" s="46"/>
      <c r="F23" s="46"/>
      <c r="G23" s="46"/>
    </row>
    <row r="24" spans="2:9" ht="12.75" thickBot="1">
      <c r="C24" s="28"/>
      <c r="D24" s="28"/>
      <c r="E24" s="121" t="s">
        <v>21</v>
      </c>
      <c r="F24" s="121"/>
      <c r="G24" s="121" t="s">
        <v>22</v>
      </c>
      <c r="H24" s="121"/>
      <c r="I24" s="121"/>
    </row>
    <row r="25" spans="2:9" ht="15" customHeight="1">
      <c r="C25" s="51" t="s">
        <v>23</v>
      </c>
      <c r="D25" s="52"/>
      <c r="E25" s="122"/>
      <c r="F25" s="123"/>
      <c r="G25" s="124"/>
      <c r="H25" s="124"/>
      <c r="I25" s="125"/>
    </row>
    <row r="26" spans="2:9" ht="15" customHeight="1" thickBot="1">
      <c r="C26" s="53" t="s">
        <v>24</v>
      </c>
      <c r="D26" s="54"/>
      <c r="E26" s="126"/>
      <c r="F26" s="126"/>
      <c r="G26" s="126"/>
      <c r="H26" s="126"/>
      <c r="I26" s="127"/>
    </row>
    <row r="27" spans="2:9" ht="15" customHeight="1" thickBot="1">
      <c r="C27" s="105" t="s">
        <v>55</v>
      </c>
      <c r="D27" s="106"/>
      <c r="E27" s="57"/>
      <c r="F27" s="58"/>
      <c r="G27" s="58"/>
      <c r="H27" s="58"/>
      <c r="I27" s="59"/>
    </row>
    <row r="28" spans="2:9" ht="15" customHeight="1">
      <c r="C28" s="14" t="s">
        <v>52</v>
      </c>
      <c r="D28" s="14"/>
      <c r="E28" s="15"/>
      <c r="F28" s="15"/>
      <c r="G28" s="15"/>
      <c r="H28" s="15"/>
      <c r="I28" s="15"/>
    </row>
    <row r="29" spans="2:9" ht="15" customHeight="1"/>
    <row r="30" spans="2:9" ht="15" customHeight="1" thickBot="1">
      <c r="B30" s="1" t="s">
        <v>25</v>
      </c>
      <c r="C30" s="46" t="s">
        <v>26</v>
      </c>
      <c r="D30" s="46"/>
      <c r="E30" s="46"/>
      <c r="F30" s="46"/>
      <c r="G30" s="46"/>
    </row>
    <row r="31" spans="2:9" ht="15" customHeight="1">
      <c r="C31" s="55" t="s">
        <v>27</v>
      </c>
      <c r="D31" s="29" t="s">
        <v>28</v>
      </c>
      <c r="E31" s="47" t="e">
        <f>(E6+E7)/E9</f>
        <v>#DIV/0!</v>
      </c>
      <c r="F31" s="47"/>
      <c r="G31" s="47"/>
      <c r="H31" s="47"/>
      <c r="I31" s="48"/>
    </row>
    <row r="32" spans="2:9" ht="15" customHeight="1" thickBot="1">
      <c r="C32" s="56"/>
      <c r="D32" s="30" t="s">
        <v>29</v>
      </c>
      <c r="E32" s="49" t="e">
        <f>E8/E9</f>
        <v>#DIV/0!</v>
      </c>
      <c r="F32" s="49"/>
      <c r="G32" s="49"/>
      <c r="H32" s="49"/>
      <c r="I32" s="50"/>
    </row>
    <row r="33" spans="2:9" ht="15" customHeight="1"/>
    <row r="34" spans="2:9" ht="15" customHeight="1" thickBot="1">
      <c r="B34" s="1" t="s">
        <v>30</v>
      </c>
      <c r="C34" s="46" t="s">
        <v>31</v>
      </c>
      <c r="D34" s="46"/>
      <c r="E34" s="46"/>
      <c r="F34" s="46"/>
      <c r="G34" s="46"/>
      <c r="H34" s="46"/>
      <c r="I34" s="46"/>
    </row>
    <row r="35" spans="2:9" ht="70.150000000000006" customHeight="1" thickBot="1">
      <c r="C35" s="3" t="s">
        <v>32</v>
      </c>
      <c r="D35" s="118"/>
      <c r="E35" s="119"/>
      <c r="F35" s="119"/>
      <c r="G35" s="119"/>
      <c r="H35" s="119"/>
      <c r="I35" s="120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5"/>
  <sheetViews>
    <sheetView view="pageBreakPreview" zoomScaleNormal="100" zoomScaleSheetLayoutView="100" workbookViewId="0">
      <selection sqref="A1:J1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25" style="1" customWidth="1"/>
    <col min="9" max="9" width="10.625" style="1" customWidth="1"/>
    <col min="10" max="10" width="0.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>
      <c r="A1" s="76" t="s">
        <v>33</v>
      </c>
      <c r="B1" s="76"/>
      <c r="C1" s="76"/>
      <c r="D1" s="76"/>
      <c r="E1" s="76"/>
      <c r="F1" s="76"/>
      <c r="G1" s="76"/>
      <c r="H1" s="76"/>
      <c r="I1" s="76"/>
      <c r="J1" s="76"/>
    </row>
    <row r="2" spans="1:14" ht="15" customHeight="1" thickBot="1">
      <c r="B2" s="1" t="s">
        <v>3</v>
      </c>
      <c r="C2" s="46" t="s">
        <v>4</v>
      </c>
      <c r="D2" s="46"/>
      <c r="E2" s="46"/>
      <c r="F2" s="46"/>
      <c r="G2" s="46"/>
      <c r="H2" s="28"/>
    </row>
    <row r="3" spans="1:14" ht="19.5" customHeight="1" thickBot="1">
      <c r="C3" s="77" t="s">
        <v>5</v>
      </c>
      <c r="D3" s="78"/>
      <c r="E3" s="100" t="s">
        <v>46</v>
      </c>
      <c r="F3" s="101"/>
      <c r="G3" s="101"/>
      <c r="H3" s="101"/>
      <c r="I3" s="102"/>
    </row>
    <row r="4" spans="1:14" ht="15" customHeight="1"/>
    <row r="5" spans="1:14" ht="15" customHeight="1" thickBot="1">
      <c r="B5" s="1" t="s">
        <v>6</v>
      </c>
      <c r="C5" s="46" t="s">
        <v>7</v>
      </c>
      <c r="D5" s="46"/>
      <c r="E5" s="46"/>
      <c r="F5" s="46"/>
      <c r="G5" s="46"/>
    </row>
    <row r="6" spans="1:14" ht="15" customHeight="1">
      <c r="C6" s="97" t="s">
        <v>8</v>
      </c>
      <c r="D6" s="31" t="s">
        <v>9</v>
      </c>
      <c r="E6" s="62"/>
      <c r="F6" s="62"/>
      <c r="G6" s="62"/>
      <c r="H6" s="62"/>
      <c r="I6" s="63"/>
    </row>
    <row r="7" spans="1:14" ht="15" customHeight="1">
      <c r="C7" s="98"/>
      <c r="D7" s="16" t="s">
        <v>10</v>
      </c>
      <c r="E7" s="64"/>
      <c r="F7" s="64"/>
      <c r="G7" s="64"/>
      <c r="H7" s="64"/>
      <c r="I7" s="65"/>
    </row>
    <row r="8" spans="1:14" ht="15" customHeight="1">
      <c r="C8" s="99"/>
      <c r="D8" s="32" t="s">
        <v>11</v>
      </c>
      <c r="E8" s="66"/>
      <c r="F8" s="66"/>
      <c r="G8" s="66"/>
      <c r="H8" s="66"/>
      <c r="I8" s="67"/>
    </row>
    <row r="9" spans="1:14" ht="15" customHeight="1" thickBot="1">
      <c r="C9" s="74" t="s">
        <v>36</v>
      </c>
      <c r="D9" s="75"/>
      <c r="E9" s="71"/>
      <c r="F9" s="72"/>
      <c r="G9" s="72"/>
      <c r="H9" s="72"/>
      <c r="I9" s="73"/>
    </row>
    <row r="10" spans="1:14" ht="15" customHeight="1">
      <c r="C10" s="68" t="s">
        <v>12</v>
      </c>
      <c r="D10" s="69"/>
      <c r="E10" s="69"/>
      <c r="F10" s="69"/>
      <c r="G10" s="69"/>
      <c r="H10" s="69"/>
      <c r="I10" s="70"/>
    </row>
    <row r="11" spans="1:14" ht="15" customHeight="1">
      <c r="C11" s="81" t="s">
        <v>34</v>
      </c>
      <c r="D11" s="18" t="s">
        <v>14</v>
      </c>
      <c r="E11" s="64"/>
      <c r="F11" s="64"/>
      <c r="G11" s="64"/>
      <c r="H11" s="64"/>
      <c r="I11" s="65"/>
    </row>
    <row r="12" spans="1:14" ht="15" customHeight="1">
      <c r="C12" s="81"/>
      <c r="D12" s="18" t="s">
        <v>35</v>
      </c>
      <c r="E12" s="64"/>
      <c r="F12" s="64"/>
      <c r="G12" s="64"/>
      <c r="H12" s="64"/>
      <c r="I12" s="65"/>
    </row>
    <row r="13" spans="1:14" ht="15" customHeight="1">
      <c r="C13" s="81"/>
      <c r="D13" s="22" t="s">
        <v>16</v>
      </c>
      <c r="E13" s="64"/>
      <c r="F13" s="64"/>
      <c r="G13" s="64"/>
      <c r="H13" s="64"/>
      <c r="I13" s="65"/>
      <c r="M13" s="20"/>
      <c r="N13" s="20"/>
    </row>
    <row r="14" spans="1:14" ht="15" customHeight="1">
      <c r="C14" s="103" t="s">
        <v>17</v>
      </c>
      <c r="D14" s="104"/>
      <c r="E14" s="141">
        <f>-612000+56000-81000+2000</f>
        <v>-635000</v>
      </c>
      <c r="F14" s="141"/>
      <c r="G14" s="141"/>
      <c r="H14" s="141"/>
      <c r="I14" s="142"/>
    </row>
    <row r="15" spans="1:14" ht="15" customHeight="1" thickBot="1">
      <c r="C15" s="107" t="s">
        <v>36</v>
      </c>
      <c r="D15" s="108"/>
      <c r="E15" s="112"/>
      <c r="F15" s="112"/>
      <c r="G15" s="112"/>
      <c r="H15" s="112"/>
      <c r="I15" s="113"/>
    </row>
    <row r="16" spans="1:14" ht="15" customHeight="1">
      <c r="C16" s="109" t="s">
        <v>40</v>
      </c>
      <c r="D16" s="110"/>
      <c r="E16" s="114"/>
      <c r="F16" s="114"/>
      <c r="G16" s="114"/>
      <c r="H16" s="114"/>
      <c r="I16" s="115"/>
    </row>
    <row r="17" spans="2:9" ht="15" customHeight="1" thickBot="1">
      <c r="C17" s="99" t="s">
        <v>37</v>
      </c>
      <c r="D17" s="111"/>
      <c r="E17" s="116"/>
      <c r="F17" s="116"/>
      <c r="G17" s="116"/>
      <c r="H17" s="116"/>
      <c r="I17" s="117"/>
    </row>
    <row r="18" spans="2:9" ht="15" customHeight="1">
      <c r="C18" s="109" t="s">
        <v>18</v>
      </c>
      <c r="D18" s="110"/>
      <c r="E18" s="62"/>
      <c r="F18" s="62"/>
      <c r="G18" s="62"/>
      <c r="H18" s="62"/>
      <c r="I18" s="63"/>
    </row>
    <row r="19" spans="2:9" ht="15" customHeight="1" thickBot="1">
      <c r="C19" s="95" t="s">
        <v>39</v>
      </c>
      <c r="D19" s="96"/>
      <c r="E19" s="91"/>
      <c r="F19" s="91"/>
      <c r="G19" s="91"/>
      <c r="H19" s="91"/>
      <c r="I19" s="92"/>
    </row>
    <row r="20" spans="2:9" ht="15" customHeight="1">
      <c r="C20" s="7" t="s">
        <v>53</v>
      </c>
      <c r="D20" s="7"/>
      <c r="E20" s="7"/>
      <c r="F20" s="7"/>
      <c r="G20" s="7"/>
      <c r="H20" s="7"/>
      <c r="I20" s="7"/>
    </row>
    <row r="21" spans="2:9" ht="15" customHeight="1">
      <c r="C21" s="7" t="s">
        <v>54</v>
      </c>
      <c r="D21" s="7"/>
      <c r="E21" s="7"/>
      <c r="F21" s="7"/>
      <c r="G21" s="7"/>
      <c r="H21" s="7"/>
      <c r="I21" s="7"/>
    </row>
    <row r="22" spans="2:9" ht="15" customHeight="1"/>
    <row r="23" spans="2:9" ht="15" customHeight="1">
      <c r="B23" s="1" t="s">
        <v>19</v>
      </c>
      <c r="C23" s="46" t="s">
        <v>20</v>
      </c>
      <c r="D23" s="46"/>
      <c r="E23" s="46"/>
      <c r="F23" s="46"/>
      <c r="G23" s="46"/>
    </row>
    <row r="24" spans="2:9" ht="12.75" thickBot="1">
      <c r="C24" s="28"/>
      <c r="D24" s="28"/>
      <c r="E24" s="121" t="s">
        <v>21</v>
      </c>
      <c r="F24" s="121"/>
      <c r="G24" s="121" t="s">
        <v>22</v>
      </c>
      <c r="H24" s="121"/>
      <c r="I24" s="121"/>
    </row>
    <row r="25" spans="2:9" ht="15" customHeight="1">
      <c r="C25" s="51" t="s">
        <v>23</v>
      </c>
      <c r="D25" s="52"/>
      <c r="E25" s="122"/>
      <c r="F25" s="123"/>
      <c r="G25" s="124"/>
      <c r="H25" s="124"/>
      <c r="I25" s="125"/>
    </row>
    <row r="26" spans="2:9" ht="15" customHeight="1" thickBot="1">
      <c r="C26" s="53" t="s">
        <v>24</v>
      </c>
      <c r="D26" s="54"/>
      <c r="E26" s="126"/>
      <c r="F26" s="126"/>
      <c r="G26" s="126"/>
      <c r="H26" s="126"/>
      <c r="I26" s="127"/>
    </row>
    <row r="27" spans="2:9" ht="15" customHeight="1" thickBot="1">
      <c r="C27" s="105" t="s">
        <v>55</v>
      </c>
      <c r="D27" s="106"/>
      <c r="E27" s="57"/>
      <c r="F27" s="58"/>
      <c r="G27" s="58"/>
      <c r="H27" s="58"/>
      <c r="I27" s="59"/>
    </row>
    <row r="28" spans="2:9" ht="15" customHeight="1">
      <c r="C28" s="14" t="s">
        <v>52</v>
      </c>
      <c r="D28" s="14"/>
      <c r="E28" s="15"/>
      <c r="F28" s="15"/>
      <c r="G28" s="15"/>
      <c r="H28" s="15"/>
      <c r="I28" s="15"/>
    </row>
    <row r="29" spans="2:9" ht="15" customHeight="1"/>
    <row r="30" spans="2:9" ht="15" customHeight="1" thickBot="1">
      <c r="B30" s="1" t="s">
        <v>25</v>
      </c>
      <c r="C30" s="46" t="s">
        <v>26</v>
      </c>
      <c r="D30" s="46"/>
      <c r="E30" s="46"/>
      <c r="F30" s="46"/>
      <c r="G30" s="46"/>
    </row>
    <row r="31" spans="2:9" ht="15" customHeight="1">
      <c r="C31" s="55" t="s">
        <v>27</v>
      </c>
      <c r="D31" s="29" t="s">
        <v>28</v>
      </c>
      <c r="E31" s="47" t="e">
        <f>(E6+E7)/E9</f>
        <v>#DIV/0!</v>
      </c>
      <c r="F31" s="47"/>
      <c r="G31" s="47"/>
      <c r="H31" s="47"/>
      <c r="I31" s="48"/>
    </row>
    <row r="32" spans="2:9" ht="15" customHeight="1" thickBot="1">
      <c r="C32" s="56"/>
      <c r="D32" s="30" t="s">
        <v>29</v>
      </c>
      <c r="E32" s="49" t="e">
        <f>E8/E9</f>
        <v>#DIV/0!</v>
      </c>
      <c r="F32" s="49"/>
      <c r="G32" s="49"/>
      <c r="H32" s="49"/>
      <c r="I32" s="50"/>
    </row>
    <row r="33" spans="2:9" ht="15" customHeight="1"/>
    <row r="34" spans="2:9" ht="15" customHeight="1" thickBot="1">
      <c r="B34" s="1" t="s">
        <v>30</v>
      </c>
      <c r="C34" s="46" t="s">
        <v>31</v>
      </c>
      <c r="D34" s="46"/>
      <c r="E34" s="46"/>
      <c r="F34" s="46"/>
      <c r="G34" s="46"/>
      <c r="H34" s="46"/>
      <c r="I34" s="46"/>
    </row>
    <row r="35" spans="2:9" ht="70.150000000000006" customHeight="1" thickBot="1">
      <c r="C35" s="3" t="s">
        <v>32</v>
      </c>
      <c r="D35" s="118"/>
      <c r="E35" s="119"/>
      <c r="F35" s="119"/>
      <c r="G35" s="119"/>
      <c r="H35" s="119"/>
      <c r="I35" s="120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5"/>
  <sheetViews>
    <sheetView view="pageBreakPreview" zoomScaleNormal="100" zoomScaleSheetLayoutView="100" workbookViewId="0">
      <selection sqref="A1:J1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25" style="1" customWidth="1"/>
    <col min="9" max="9" width="10.625" style="1" customWidth="1"/>
    <col min="10" max="10" width="0.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>
      <c r="A1" s="76" t="s">
        <v>33</v>
      </c>
      <c r="B1" s="76"/>
      <c r="C1" s="76"/>
      <c r="D1" s="76"/>
      <c r="E1" s="76"/>
      <c r="F1" s="76"/>
      <c r="G1" s="76"/>
      <c r="H1" s="76"/>
      <c r="I1" s="76"/>
      <c r="J1" s="76"/>
    </row>
    <row r="2" spans="1:14" ht="15" customHeight="1" thickBot="1">
      <c r="B2" s="1" t="s">
        <v>3</v>
      </c>
      <c r="C2" s="46" t="s">
        <v>4</v>
      </c>
      <c r="D2" s="46"/>
      <c r="E2" s="46"/>
      <c r="F2" s="46"/>
      <c r="G2" s="46"/>
      <c r="H2" s="4"/>
    </row>
    <row r="3" spans="1:14" ht="19.5" customHeight="1" thickBot="1">
      <c r="C3" s="77" t="s">
        <v>5</v>
      </c>
      <c r="D3" s="78"/>
      <c r="E3" s="100" t="s">
        <v>44</v>
      </c>
      <c r="F3" s="101"/>
      <c r="G3" s="101"/>
      <c r="H3" s="101"/>
      <c r="I3" s="102"/>
    </row>
    <row r="4" spans="1:14" ht="15" customHeight="1"/>
    <row r="5" spans="1:14" ht="15" customHeight="1" thickBot="1">
      <c r="B5" s="1" t="s">
        <v>6</v>
      </c>
      <c r="C5" s="46" t="s">
        <v>7</v>
      </c>
      <c r="D5" s="46"/>
      <c r="E5" s="46"/>
      <c r="F5" s="46"/>
      <c r="G5" s="46"/>
    </row>
    <row r="6" spans="1:14" ht="15" customHeight="1">
      <c r="C6" s="97" t="s">
        <v>8</v>
      </c>
      <c r="D6" s="17" t="s">
        <v>9</v>
      </c>
      <c r="E6" s="62">
        <v>1637200889</v>
      </c>
      <c r="F6" s="62"/>
      <c r="G6" s="62"/>
      <c r="H6" s="62"/>
      <c r="I6" s="63"/>
    </row>
    <row r="7" spans="1:14" ht="15" customHeight="1">
      <c r="C7" s="98"/>
      <c r="D7" s="16" t="s">
        <v>10</v>
      </c>
      <c r="E7" s="64">
        <v>14676592</v>
      </c>
      <c r="F7" s="64"/>
      <c r="G7" s="64"/>
      <c r="H7" s="64"/>
      <c r="I7" s="65"/>
    </row>
    <row r="8" spans="1:14" ht="15" customHeight="1">
      <c r="C8" s="99"/>
      <c r="D8" s="21" t="s">
        <v>11</v>
      </c>
      <c r="E8" s="66">
        <f>396558639+0</f>
        <v>396558639</v>
      </c>
      <c r="F8" s="66"/>
      <c r="G8" s="66"/>
      <c r="H8" s="66"/>
      <c r="I8" s="67"/>
    </row>
    <row r="9" spans="1:14" ht="15" customHeight="1" thickBot="1">
      <c r="C9" s="74" t="s">
        <v>36</v>
      </c>
      <c r="D9" s="75"/>
      <c r="E9" s="71">
        <f>SUM(E6:I8)</f>
        <v>2048436120</v>
      </c>
      <c r="F9" s="72"/>
      <c r="G9" s="72"/>
      <c r="H9" s="72"/>
      <c r="I9" s="73"/>
    </row>
    <row r="10" spans="1:14" ht="15" customHeight="1">
      <c r="C10" s="68" t="s">
        <v>12</v>
      </c>
      <c r="D10" s="69"/>
      <c r="E10" s="69"/>
      <c r="F10" s="69"/>
      <c r="G10" s="69"/>
      <c r="H10" s="69"/>
      <c r="I10" s="70"/>
    </row>
    <row r="11" spans="1:14" ht="15" customHeight="1">
      <c r="C11" s="81" t="s">
        <v>34</v>
      </c>
      <c r="D11" s="18" t="s">
        <v>14</v>
      </c>
      <c r="E11" s="64">
        <v>344964688</v>
      </c>
      <c r="F11" s="64"/>
      <c r="G11" s="64"/>
      <c r="H11" s="64"/>
      <c r="I11" s="65"/>
    </row>
    <row r="12" spans="1:14" ht="15" customHeight="1">
      <c r="C12" s="81"/>
      <c r="D12" s="18" t="s">
        <v>35</v>
      </c>
      <c r="E12" s="64">
        <v>5370758</v>
      </c>
      <c r="F12" s="64"/>
      <c r="G12" s="64"/>
      <c r="H12" s="64"/>
      <c r="I12" s="65"/>
    </row>
    <row r="13" spans="1:14" ht="15" customHeight="1">
      <c r="C13" s="81"/>
      <c r="D13" s="19" t="s">
        <v>16</v>
      </c>
      <c r="E13" s="64">
        <f>126212750+0</f>
        <v>126212750</v>
      </c>
      <c r="F13" s="64"/>
      <c r="G13" s="64"/>
      <c r="H13" s="64"/>
      <c r="I13" s="65"/>
      <c r="M13" s="20"/>
      <c r="N13" s="20"/>
    </row>
    <row r="14" spans="1:14" ht="15" customHeight="1">
      <c r="C14" s="103" t="s">
        <v>17</v>
      </c>
      <c r="D14" s="104"/>
      <c r="E14" s="66">
        <v>0</v>
      </c>
      <c r="F14" s="66"/>
      <c r="G14" s="66"/>
      <c r="H14" s="66"/>
      <c r="I14" s="67"/>
    </row>
    <row r="15" spans="1:14" ht="15" customHeight="1" thickBot="1">
      <c r="C15" s="107" t="s">
        <v>36</v>
      </c>
      <c r="D15" s="108"/>
      <c r="E15" s="112">
        <f>SUM(E11:I14)</f>
        <v>476548196</v>
      </c>
      <c r="F15" s="112"/>
      <c r="G15" s="112"/>
      <c r="H15" s="112"/>
      <c r="I15" s="113"/>
    </row>
    <row r="16" spans="1:14" ht="15" customHeight="1">
      <c r="C16" s="109" t="s">
        <v>40</v>
      </c>
      <c r="D16" s="110"/>
      <c r="E16" s="114">
        <f>31621+0+58202</f>
        <v>89823</v>
      </c>
      <c r="F16" s="114"/>
      <c r="G16" s="114"/>
      <c r="H16" s="114"/>
      <c r="I16" s="115"/>
    </row>
    <row r="17" spans="2:9" ht="15" customHeight="1" thickBot="1">
      <c r="C17" s="99" t="s">
        <v>37</v>
      </c>
      <c r="D17" s="111"/>
      <c r="E17" s="116">
        <v>1507</v>
      </c>
      <c r="F17" s="116"/>
      <c r="G17" s="116"/>
      <c r="H17" s="116"/>
      <c r="I17" s="117"/>
    </row>
    <row r="18" spans="2:9" ht="15" customHeight="1">
      <c r="C18" s="109" t="s">
        <v>18</v>
      </c>
      <c r="D18" s="110"/>
      <c r="E18" s="62">
        <f>(E6+E8)/E16</f>
        <v>22641.857074468677</v>
      </c>
      <c r="F18" s="62"/>
      <c r="G18" s="62"/>
      <c r="H18" s="62"/>
      <c r="I18" s="63"/>
    </row>
    <row r="19" spans="2:9" ht="15" customHeight="1" thickBot="1">
      <c r="C19" s="95" t="s">
        <v>39</v>
      </c>
      <c r="D19" s="96"/>
      <c r="E19" s="91">
        <f>E7/E17</f>
        <v>9738.9462508294619</v>
      </c>
      <c r="F19" s="91"/>
      <c r="G19" s="91"/>
      <c r="H19" s="91"/>
      <c r="I19" s="92"/>
    </row>
    <row r="20" spans="2:9" ht="15" customHeight="1">
      <c r="C20" s="7" t="s">
        <v>53</v>
      </c>
      <c r="D20" s="7"/>
      <c r="E20" s="7"/>
      <c r="F20" s="7"/>
      <c r="G20" s="7"/>
      <c r="H20" s="7"/>
      <c r="I20" s="7"/>
    </row>
    <row r="21" spans="2:9" ht="15" customHeight="1">
      <c r="C21" s="7" t="s">
        <v>54</v>
      </c>
      <c r="D21" s="7"/>
      <c r="E21" s="7"/>
      <c r="F21" s="7"/>
      <c r="G21" s="7"/>
      <c r="H21" s="7"/>
      <c r="I21" s="7"/>
    </row>
    <row r="22" spans="2:9" ht="15" customHeight="1"/>
    <row r="23" spans="2:9" ht="15" customHeight="1">
      <c r="B23" s="1" t="s">
        <v>19</v>
      </c>
      <c r="C23" s="46" t="s">
        <v>20</v>
      </c>
      <c r="D23" s="46"/>
      <c r="E23" s="46"/>
      <c r="F23" s="46"/>
      <c r="G23" s="46"/>
    </row>
    <row r="24" spans="2:9" ht="12.75" thickBot="1">
      <c r="C24" s="4"/>
      <c r="D24" s="4"/>
      <c r="E24" s="121" t="s">
        <v>21</v>
      </c>
      <c r="F24" s="121"/>
      <c r="G24" s="121" t="s">
        <v>22</v>
      </c>
      <c r="H24" s="121"/>
      <c r="I24" s="121"/>
    </row>
    <row r="25" spans="2:9" ht="15" customHeight="1">
      <c r="C25" s="51" t="s">
        <v>23</v>
      </c>
      <c r="D25" s="52"/>
      <c r="E25" s="122"/>
      <c r="F25" s="123"/>
      <c r="G25" s="124"/>
      <c r="H25" s="124"/>
      <c r="I25" s="125"/>
    </row>
    <row r="26" spans="2:9" ht="15" customHeight="1" thickBot="1">
      <c r="C26" s="53" t="s">
        <v>24</v>
      </c>
      <c r="D26" s="54"/>
      <c r="E26" s="126"/>
      <c r="F26" s="126"/>
      <c r="G26" s="126"/>
      <c r="H26" s="126"/>
      <c r="I26" s="127"/>
    </row>
    <row r="27" spans="2:9" ht="15" customHeight="1" thickBot="1">
      <c r="C27" s="105" t="s">
        <v>55</v>
      </c>
      <c r="D27" s="106"/>
      <c r="E27" s="57">
        <v>21</v>
      </c>
      <c r="F27" s="58"/>
      <c r="G27" s="58"/>
      <c r="H27" s="58"/>
      <c r="I27" s="59"/>
    </row>
    <row r="28" spans="2:9" ht="15" customHeight="1">
      <c r="C28" s="14" t="s">
        <v>52</v>
      </c>
      <c r="D28" s="14"/>
      <c r="E28" s="15"/>
      <c r="F28" s="15"/>
      <c r="G28" s="15"/>
      <c r="H28" s="15"/>
      <c r="I28" s="15"/>
    </row>
    <row r="29" spans="2:9" ht="15" customHeight="1"/>
    <row r="30" spans="2:9" ht="15" customHeight="1" thickBot="1">
      <c r="B30" s="1" t="s">
        <v>25</v>
      </c>
      <c r="C30" s="46" t="s">
        <v>26</v>
      </c>
      <c r="D30" s="46"/>
      <c r="E30" s="46"/>
      <c r="F30" s="46"/>
      <c r="G30" s="46"/>
    </row>
    <row r="31" spans="2:9" ht="15" customHeight="1">
      <c r="C31" s="55" t="s">
        <v>27</v>
      </c>
      <c r="D31" s="13" t="s">
        <v>28</v>
      </c>
      <c r="E31" s="47">
        <f>(E6+E7)/E9</f>
        <v>0.80640907708657272</v>
      </c>
      <c r="F31" s="47"/>
      <c r="G31" s="47"/>
      <c r="H31" s="47"/>
      <c r="I31" s="48"/>
    </row>
    <row r="32" spans="2:9" ht="15" customHeight="1" thickBot="1">
      <c r="C32" s="56"/>
      <c r="D32" s="12" t="s">
        <v>29</v>
      </c>
      <c r="E32" s="49">
        <f>E8/E9</f>
        <v>0.19359092291342725</v>
      </c>
      <c r="F32" s="49"/>
      <c r="G32" s="49"/>
      <c r="H32" s="49"/>
      <c r="I32" s="50"/>
    </row>
    <row r="33" spans="2:9" ht="15" customHeight="1"/>
    <row r="34" spans="2:9" ht="15" customHeight="1" thickBot="1">
      <c r="B34" s="1" t="s">
        <v>30</v>
      </c>
      <c r="C34" s="46" t="s">
        <v>31</v>
      </c>
      <c r="D34" s="46"/>
      <c r="E34" s="46"/>
      <c r="F34" s="46"/>
      <c r="G34" s="46"/>
      <c r="H34" s="46"/>
      <c r="I34" s="46"/>
    </row>
    <row r="35" spans="2:9" ht="70.150000000000006" customHeight="1" thickBot="1">
      <c r="C35" s="3" t="s">
        <v>32</v>
      </c>
      <c r="D35" s="118"/>
      <c r="E35" s="119"/>
      <c r="F35" s="119"/>
      <c r="G35" s="119"/>
      <c r="H35" s="119"/>
      <c r="I35" s="120"/>
    </row>
  </sheetData>
  <mergeCells count="45">
    <mergeCell ref="C9:D9"/>
    <mergeCell ref="E9:I9"/>
    <mergeCell ref="D35:I35"/>
    <mergeCell ref="E24:F24"/>
    <mergeCell ref="G24:I24"/>
    <mergeCell ref="C25:D25"/>
    <mergeCell ref="E25:F25"/>
    <mergeCell ref="G25:I25"/>
    <mergeCell ref="C26:D26"/>
    <mergeCell ref="E26:F26"/>
    <mergeCell ref="G26:I26"/>
    <mergeCell ref="C30:G30"/>
    <mergeCell ref="C31:C32"/>
    <mergeCell ref="E31:I31"/>
    <mergeCell ref="E32:I32"/>
    <mergeCell ref="C34:I34"/>
    <mergeCell ref="C27:D27"/>
    <mergeCell ref="E27:I27"/>
    <mergeCell ref="C11:C13"/>
    <mergeCell ref="C15:D15"/>
    <mergeCell ref="C16:D16"/>
    <mergeCell ref="C17:D17"/>
    <mergeCell ref="C18:D18"/>
    <mergeCell ref="C23:G23"/>
    <mergeCell ref="C19:D19"/>
    <mergeCell ref="E19:I19"/>
    <mergeCell ref="E15:I15"/>
    <mergeCell ref="E16:I16"/>
    <mergeCell ref="E17:I17"/>
    <mergeCell ref="E18:I18"/>
    <mergeCell ref="C10:I10"/>
    <mergeCell ref="E11:I11"/>
    <mergeCell ref="E12:I12"/>
    <mergeCell ref="E13:I13"/>
    <mergeCell ref="E14:I14"/>
    <mergeCell ref="C14:D14"/>
    <mergeCell ref="C6:C8"/>
    <mergeCell ref="A1:J1"/>
    <mergeCell ref="C2:G2"/>
    <mergeCell ref="C3:D3"/>
    <mergeCell ref="E3:I3"/>
    <mergeCell ref="C5:G5"/>
    <mergeCell ref="E6:I6"/>
    <mergeCell ref="E7:I7"/>
    <mergeCell ref="E8:I8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5"/>
  <sheetViews>
    <sheetView view="pageBreakPreview" zoomScaleNormal="100" zoomScaleSheetLayoutView="100" workbookViewId="0">
      <selection sqref="A1:J1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25" style="1" customWidth="1"/>
    <col min="9" max="9" width="10.625" style="1" customWidth="1"/>
    <col min="10" max="10" width="0.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>
      <c r="A1" s="76" t="s">
        <v>33</v>
      </c>
      <c r="B1" s="76"/>
      <c r="C1" s="76"/>
      <c r="D1" s="76"/>
      <c r="E1" s="76"/>
      <c r="F1" s="76"/>
      <c r="G1" s="76"/>
      <c r="H1" s="76"/>
      <c r="I1" s="76"/>
      <c r="J1" s="76"/>
    </row>
    <row r="2" spans="1:14" ht="15" customHeight="1" thickBot="1">
      <c r="B2" s="1" t="s">
        <v>3</v>
      </c>
      <c r="C2" s="46" t="s">
        <v>4</v>
      </c>
      <c r="D2" s="46"/>
      <c r="E2" s="46"/>
      <c r="F2" s="46"/>
      <c r="G2" s="46"/>
      <c r="H2" s="23"/>
    </row>
    <row r="3" spans="1:14" ht="19.5" customHeight="1" thickBot="1">
      <c r="C3" s="77" t="s">
        <v>5</v>
      </c>
      <c r="D3" s="78"/>
      <c r="E3" s="100" t="s">
        <v>44</v>
      </c>
      <c r="F3" s="101"/>
      <c r="G3" s="101"/>
      <c r="H3" s="101"/>
      <c r="I3" s="102"/>
    </row>
    <row r="4" spans="1:14" ht="15" customHeight="1"/>
    <row r="5" spans="1:14" ht="15" customHeight="1" thickBot="1">
      <c r="B5" s="1" t="s">
        <v>6</v>
      </c>
      <c r="C5" s="46" t="s">
        <v>7</v>
      </c>
      <c r="D5" s="46"/>
      <c r="E5" s="46"/>
      <c r="F5" s="46"/>
      <c r="G5" s="46"/>
    </row>
    <row r="6" spans="1:14" ht="15" customHeight="1">
      <c r="C6" s="97" t="s">
        <v>8</v>
      </c>
      <c r="D6" s="26" t="s">
        <v>9</v>
      </c>
      <c r="E6" s="62">
        <f>872131839-53470</f>
        <v>872078369</v>
      </c>
      <c r="F6" s="62"/>
      <c r="G6" s="62"/>
      <c r="H6" s="62"/>
      <c r="I6" s="63"/>
    </row>
    <row r="7" spans="1:14" ht="15" customHeight="1">
      <c r="C7" s="98"/>
      <c r="D7" s="16" t="s">
        <v>10</v>
      </c>
      <c r="E7" s="64">
        <v>18149124</v>
      </c>
      <c r="F7" s="64"/>
      <c r="G7" s="64"/>
      <c r="H7" s="64"/>
      <c r="I7" s="65"/>
    </row>
    <row r="8" spans="1:14" ht="15" customHeight="1">
      <c r="C8" s="99"/>
      <c r="D8" s="27" t="s">
        <v>11</v>
      </c>
      <c r="E8" s="66">
        <f>645660231+3921970</f>
        <v>649582201</v>
      </c>
      <c r="F8" s="66"/>
      <c r="G8" s="66"/>
      <c r="H8" s="66"/>
      <c r="I8" s="67"/>
    </row>
    <row r="9" spans="1:14" ht="15" customHeight="1" thickBot="1">
      <c r="C9" s="74" t="s">
        <v>36</v>
      </c>
      <c r="D9" s="75"/>
      <c r="E9" s="71">
        <f>SUM(E6:I8)</f>
        <v>1539809694</v>
      </c>
      <c r="F9" s="72"/>
      <c r="G9" s="72"/>
      <c r="H9" s="72"/>
      <c r="I9" s="73"/>
    </row>
    <row r="10" spans="1:14" ht="15" customHeight="1">
      <c r="C10" s="68" t="s">
        <v>12</v>
      </c>
      <c r="D10" s="69"/>
      <c r="E10" s="69"/>
      <c r="F10" s="69"/>
      <c r="G10" s="69"/>
      <c r="H10" s="69"/>
      <c r="I10" s="70"/>
    </row>
    <row r="11" spans="1:14" ht="15" customHeight="1">
      <c r="C11" s="81" t="s">
        <v>34</v>
      </c>
      <c r="D11" s="18" t="s">
        <v>14</v>
      </c>
      <c r="E11" s="64">
        <f>220167125-21388</f>
        <v>220145737</v>
      </c>
      <c r="F11" s="64"/>
      <c r="G11" s="64"/>
      <c r="H11" s="64"/>
      <c r="I11" s="65"/>
    </row>
    <row r="12" spans="1:14" ht="15" customHeight="1">
      <c r="C12" s="81"/>
      <c r="D12" s="18" t="s">
        <v>35</v>
      </c>
      <c r="E12" s="64">
        <v>6414842</v>
      </c>
      <c r="F12" s="64"/>
      <c r="G12" s="64"/>
      <c r="H12" s="64"/>
      <c r="I12" s="65"/>
    </row>
    <row r="13" spans="1:14" ht="15" customHeight="1">
      <c r="C13" s="81"/>
      <c r="D13" s="22" t="s">
        <v>16</v>
      </c>
      <c r="E13" s="64">
        <f>216275170+1190080</f>
        <v>217465250</v>
      </c>
      <c r="F13" s="64"/>
      <c r="G13" s="64"/>
      <c r="H13" s="64"/>
      <c r="I13" s="65"/>
      <c r="M13" s="20"/>
      <c r="N13" s="20"/>
    </row>
    <row r="14" spans="1:14" ht="15" customHeight="1">
      <c r="C14" s="103" t="s">
        <v>17</v>
      </c>
      <c r="D14" s="104"/>
      <c r="E14" s="66">
        <v>-3000</v>
      </c>
      <c r="F14" s="66"/>
      <c r="G14" s="66"/>
      <c r="H14" s="66"/>
      <c r="I14" s="67"/>
    </row>
    <row r="15" spans="1:14" ht="15" customHeight="1" thickBot="1">
      <c r="C15" s="107" t="s">
        <v>36</v>
      </c>
      <c r="D15" s="108"/>
      <c r="E15" s="112">
        <f>SUM(E11:I14)</f>
        <v>444022829</v>
      </c>
      <c r="F15" s="112"/>
      <c r="G15" s="112"/>
      <c r="H15" s="112"/>
      <c r="I15" s="113"/>
    </row>
    <row r="16" spans="1:14" ht="15" customHeight="1">
      <c r="C16" s="109" t="s">
        <v>40</v>
      </c>
      <c r="D16" s="110"/>
      <c r="E16" s="114">
        <f>54765+240+43179</f>
        <v>98184</v>
      </c>
      <c r="F16" s="114"/>
      <c r="G16" s="114"/>
      <c r="H16" s="114"/>
      <c r="I16" s="115"/>
    </row>
    <row r="17" spans="2:9" ht="15" customHeight="1" thickBot="1">
      <c r="C17" s="99" t="s">
        <v>37</v>
      </c>
      <c r="D17" s="111"/>
      <c r="E17" s="116">
        <v>1559</v>
      </c>
      <c r="F17" s="116"/>
      <c r="G17" s="116"/>
      <c r="H17" s="116"/>
      <c r="I17" s="117"/>
    </row>
    <row r="18" spans="2:9" ht="15" customHeight="1">
      <c r="C18" s="109" t="s">
        <v>18</v>
      </c>
      <c r="D18" s="110"/>
      <c r="E18" s="128">
        <f>(E6+E8)/E16</f>
        <v>15498.050293326814</v>
      </c>
      <c r="F18" s="129"/>
      <c r="G18" s="129"/>
      <c r="H18" s="129"/>
      <c r="I18" s="130"/>
    </row>
    <row r="19" spans="2:9" ht="15" customHeight="1" thickBot="1">
      <c r="C19" s="95" t="s">
        <v>39</v>
      </c>
      <c r="D19" s="96"/>
      <c r="E19" s="131">
        <f>E7/E17</f>
        <v>11641.516356638871</v>
      </c>
      <c r="F19" s="132"/>
      <c r="G19" s="132"/>
      <c r="H19" s="132"/>
      <c r="I19" s="133"/>
    </row>
    <row r="20" spans="2:9" ht="15" customHeight="1">
      <c r="C20" s="7" t="s">
        <v>53</v>
      </c>
      <c r="D20" s="7"/>
      <c r="E20" s="7"/>
      <c r="F20" s="7"/>
      <c r="G20" s="7"/>
      <c r="H20" s="7"/>
      <c r="I20" s="7"/>
    </row>
    <row r="21" spans="2:9" ht="15" customHeight="1">
      <c r="C21" s="7" t="s">
        <v>54</v>
      </c>
      <c r="D21" s="7"/>
      <c r="E21" s="7"/>
      <c r="F21" s="7"/>
      <c r="G21" s="7"/>
      <c r="H21" s="7"/>
      <c r="I21" s="7"/>
    </row>
    <row r="22" spans="2:9" ht="15" customHeight="1"/>
    <row r="23" spans="2:9" ht="15" customHeight="1">
      <c r="B23" s="1" t="s">
        <v>19</v>
      </c>
      <c r="C23" s="46" t="s">
        <v>20</v>
      </c>
      <c r="D23" s="46"/>
      <c r="E23" s="46"/>
      <c r="F23" s="46"/>
      <c r="G23" s="46"/>
    </row>
    <row r="24" spans="2:9" ht="12.75" thickBot="1">
      <c r="C24" s="23"/>
      <c r="D24" s="23"/>
      <c r="E24" s="121" t="s">
        <v>21</v>
      </c>
      <c r="F24" s="121"/>
      <c r="G24" s="121" t="s">
        <v>22</v>
      </c>
      <c r="H24" s="121"/>
      <c r="I24" s="121"/>
    </row>
    <row r="25" spans="2:9" ht="15" customHeight="1">
      <c r="C25" s="51" t="s">
        <v>23</v>
      </c>
      <c r="D25" s="52"/>
      <c r="E25" s="122"/>
      <c r="F25" s="123"/>
      <c r="G25" s="124"/>
      <c r="H25" s="124"/>
      <c r="I25" s="125"/>
    </row>
    <row r="26" spans="2:9" ht="15" customHeight="1" thickBot="1">
      <c r="C26" s="53" t="s">
        <v>24</v>
      </c>
      <c r="D26" s="54"/>
      <c r="E26" s="126"/>
      <c r="F26" s="126"/>
      <c r="G26" s="126"/>
      <c r="H26" s="126"/>
      <c r="I26" s="127"/>
    </row>
    <row r="27" spans="2:9" ht="15" customHeight="1" thickBot="1">
      <c r="C27" s="105" t="s">
        <v>55</v>
      </c>
      <c r="D27" s="106"/>
      <c r="E27" s="57">
        <v>30</v>
      </c>
      <c r="F27" s="58"/>
      <c r="G27" s="58"/>
      <c r="H27" s="58"/>
      <c r="I27" s="59"/>
    </row>
    <row r="28" spans="2:9" ht="15" customHeight="1">
      <c r="C28" s="14" t="s">
        <v>52</v>
      </c>
      <c r="D28" s="14"/>
      <c r="E28" s="15"/>
      <c r="F28" s="15"/>
      <c r="G28" s="15"/>
      <c r="H28" s="15"/>
      <c r="I28" s="15"/>
    </row>
    <row r="29" spans="2:9" ht="15" customHeight="1"/>
    <row r="30" spans="2:9" ht="15" customHeight="1" thickBot="1">
      <c r="B30" s="1" t="s">
        <v>25</v>
      </c>
      <c r="C30" s="46" t="s">
        <v>26</v>
      </c>
      <c r="D30" s="46"/>
      <c r="E30" s="46"/>
      <c r="F30" s="46"/>
      <c r="G30" s="46"/>
    </row>
    <row r="31" spans="2:9" ht="15" customHeight="1">
      <c r="C31" s="55" t="s">
        <v>27</v>
      </c>
      <c r="D31" s="24" t="s">
        <v>28</v>
      </c>
      <c r="E31" s="47">
        <f>(E6+E7)/E9</f>
        <v>0.5781412446413654</v>
      </c>
      <c r="F31" s="47"/>
      <c r="G31" s="47"/>
      <c r="H31" s="47"/>
      <c r="I31" s="48"/>
    </row>
    <row r="32" spans="2:9" ht="15" customHeight="1" thickBot="1">
      <c r="C32" s="56"/>
      <c r="D32" s="25" t="s">
        <v>29</v>
      </c>
      <c r="E32" s="49">
        <f>E8/E9</f>
        <v>0.4218587553586346</v>
      </c>
      <c r="F32" s="49"/>
      <c r="G32" s="49"/>
      <c r="H32" s="49"/>
      <c r="I32" s="50"/>
    </row>
    <row r="33" spans="2:9" ht="15" customHeight="1"/>
    <row r="34" spans="2:9" ht="15" customHeight="1" thickBot="1">
      <c r="B34" s="1" t="s">
        <v>30</v>
      </c>
      <c r="C34" s="46" t="s">
        <v>31</v>
      </c>
      <c r="D34" s="46"/>
      <c r="E34" s="46"/>
      <c r="F34" s="46"/>
      <c r="G34" s="46"/>
      <c r="H34" s="46"/>
      <c r="I34" s="46"/>
    </row>
    <row r="35" spans="2:9" ht="70.150000000000006" customHeight="1" thickBot="1">
      <c r="C35" s="3" t="s">
        <v>32</v>
      </c>
      <c r="D35" s="118"/>
      <c r="E35" s="119"/>
      <c r="F35" s="119"/>
      <c r="G35" s="119"/>
      <c r="H35" s="119"/>
      <c r="I35" s="120"/>
    </row>
  </sheetData>
  <mergeCells count="45">
    <mergeCell ref="C6:C8"/>
    <mergeCell ref="E6:I6"/>
    <mergeCell ref="E7:I7"/>
    <mergeCell ref="E8:I8"/>
    <mergeCell ref="A1:J1"/>
    <mergeCell ref="C2:G2"/>
    <mergeCell ref="C3:D3"/>
    <mergeCell ref="E3:I3"/>
    <mergeCell ref="C5:G5"/>
    <mergeCell ref="C9:D9"/>
    <mergeCell ref="E9:I9"/>
    <mergeCell ref="C10:I10"/>
    <mergeCell ref="C11:C13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1:C32"/>
    <mergeCell ref="E31:I31"/>
    <mergeCell ref="E32:I32"/>
    <mergeCell ref="C34:I34"/>
    <mergeCell ref="D35:I3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5"/>
  <sheetViews>
    <sheetView view="pageBreakPreview" zoomScaleNormal="100" zoomScaleSheetLayoutView="100" workbookViewId="0">
      <selection sqref="A1:J1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25" style="1" customWidth="1"/>
    <col min="9" max="9" width="10.625" style="1" customWidth="1"/>
    <col min="10" max="10" width="0.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>
      <c r="A1" s="76" t="s">
        <v>33</v>
      </c>
      <c r="B1" s="76"/>
      <c r="C1" s="76"/>
      <c r="D1" s="76"/>
      <c r="E1" s="76"/>
      <c r="F1" s="76"/>
      <c r="G1" s="76"/>
      <c r="H1" s="76"/>
      <c r="I1" s="76"/>
      <c r="J1" s="76"/>
    </row>
    <row r="2" spans="1:14" ht="15" customHeight="1" thickBot="1">
      <c r="B2" s="1" t="s">
        <v>3</v>
      </c>
      <c r="C2" s="46" t="s">
        <v>4</v>
      </c>
      <c r="D2" s="46"/>
      <c r="E2" s="46"/>
      <c r="F2" s="46"/>
      <c r="G2" s="46"/>
      <c r="H2" s="28"/>
    </row>
    <row r="3" spans="1:14" ht="19.5" customHeight="1" thickBot="1">
      <c r="C3" s="77" t="s">
        <v>5</v>
      </c>
      <c r="D3" s="78"/>
      <c r="E3" s="100" t="s">
        <v>45</v>
      </c>
      <c r="F3" s="101"/>
      <c r="G3" s="101"/>
      <c r="H3" s="101"/>
      <c r="I3" s="102"/>
    </row>
    <row r="4" spans="1:14" ht="15" customHeight="1"/>
    <row r="5" spans="1:14" ht="15" customHeight="1" thickBot="1">
      <c r="B5" s="1" t="s">
        <v>6</v>
      </c>
      <c r="C5" s="46" t="s">
        <v>7</v>
      </c>
      <c r="D5" s="46"/>
      <c r="E5" s="46"/>
      <c r="F5" s="46"/>
      <c r="G5" s="46"/>
    </row>
    <row r="6" spans="1:14" ht="15" customHeight="1">
      <c r="C6" s="97" t="s">
        <v>8</v>
      </c>
      <c r="D6" s="31" t="s">
        <v>9</v>
      </c>
      <c r="E6" s="62">
        <v>673173054</v>
      </c>
      <c r="F6" s="62"/>
      <c r="G6" s="62"/>
      <c r="H6" s="62"/>
      <c r="I6" s="63"/>
    </row>
    <row r="7" spans="1:14" ht="15" customHeight="1">
      <c r="C7" s="98"/>
      <c r="D7" s="16" t="s">
        <v>10</v>
      </c>
      <c r="E7" s="64">
        <v>9435930</v>
      </c>
      <c r="F7" s="64"/>
      <c r="G7" s="64"/>
      <c r="H7" s="64"/>
      <c r="I7" s="65"/>
    </row>
    <row r="8" spans="1:14" ht="15" customHeight="1">
      <c r="C8" s="99"/>
      <c r="D8" s="32" t="s">
        <v>11</v>
      </c>
      <c r="E8" s="66">
        <f>499020106+4671700</f>
        <v>503691806</v>
      </c>
      <c r="F8" s="66"/>
      <c r="G8" s="66"/>
      <c r="H8" s="66"/>
      <c r="I8" s="67"/>
    </row>
    <row r="9" spans="1:14" ht="15" customHeight="1" thickBot="1">
      <c r="C9" s="74" t="s">
        <v>36</v>
      </c>
      <c r="D9" s="75"/>
      <c r="E9" s="71">
        <f>SUM(E6:I8)</f>
        <v>1186300790</v>
      </c>
      <c r="F9" s="72"/>
      <c r="G9" s="72"/>
      <c r="H9" s="72"/>
      <c r="I9" s="73"/>
    </row>
    <row r="10" spans="1:14" ht="15" customHeight="1">
      <c r="C10" s="68" t="s">
        <v>12</v>
      </c>
      <c r="D10" s="69"/>
      <c r="E10" s="69"/>
      <c r="F10" s="69"/>
      <c r="G10" s="69"/>
      <c r="H10" s="69"/>
      <c r="I10" s="70"/>
    </row>
    <row r="11" spans="1:14" ht="15" customHeight="1">
      <c r="C11" s="81" t="s">
        <v>34</v>
      </c>
      <c r="D11" s="18" t="s">
        <v>14</v>
      </c>
      <c r="E11" s="64">
        <v>222491634</v>
      </c>
      <c r="F11" s="64"/>
      <c r="G11" s="64"/>
      <c r="H11" s="64"/>
      <c r="I11" s="65"/>
    </row>
    <row r="12" spans="1:14" ht="15" customHeight="1">
      <c r="C12" s="81"/>
      <c r="D12" s="18" t="s">
        <v>35</v>
      </c>
      <c r="E12" s="64">
        <v>3465160</v>
      </c>
      <c r="F12" s="64"/>
      <c r="G12" s="64"/>
      <c r="H12" s="64"/>
      <c r="I12" s="65"/>
    </row>
    <row r="13" spans="1:14" ht="15" customHeight="1">
      <c r="C13" s="81"/>
      <c r="D13" s="22" t="s">
        <v>16</v>
      </c>
      <c r="E13" s="64">
        <f>169601302+1335640</f>
        <v>170936942</v>
      </c>
      <c r="F13" s="64"/>
      <c r="G13" s="64"/>
      <c r="H13" s="64"/>
      <c r="I13" s="65"/>
      <c r="M13" s="20"/>
      <c r="N13" s="20"/>
    </row>
    <row r="14" spans="1:14" ht="15" customHeight="1">
      <c r="C14" s="103" t="s">
        <v>17</v>
      </c>
      <c r="D14" s="104"/>
      <c r="E14" s="66">
        <v>-28000</v>
      </c>
      <c r="F14" s="66"/>
      <c r="G14" s="66"/>
      <c r="H14" s="66"/>
      <c r="I14" s="67"/>
    </row>
    <row r="15" spans="1:14" ht="15" customHeight="1" thickBot="1">
      <c r="C15" s="107" t="s">
        <v>36</v>
      </c>
      <c r="D15" s="108"/>
      <c r="E15" s="112">
        <f>SUM(E11:I14)</f>
        <v>396865736</v>
      </c>
      <c r="F15" s="112"/>
      <c r="G15" s="112"/>
      <c r="H15" s="112"/>
      <c r="I15" s="113"/>
    </row>
    <row r="16" spans="1:14" ht="15" customHeight="1">
      <c r="C16" s="109" t="s">
        <v>40</v>
      </c>
      <c r="D16" s="110"/>
      <c r="E16" s="114">
        <f>43766+277+59506</f>
        <v>103549</v>
      </c>
      <c r="F16" s="114"/>
      <c r="G16" s="114"/>
      <c r="H16" s="114"/>
      <c r="I16" s="115"/>
    </row>
    <row r="17" spans="2:9" ht="15" customHeight="1" thickBot="1">
      <c r="C17" s="99" t="s">
        <v>37</v>
      </c>
      <c r="D17" s="111"/>
      <c r="E17" s="116">
        <v>831</v>
      </c>
      <c r="F17" s="116"/>
      <c r="G17" s="116"/>
      <c r="H17" s="116"/>
      <c r="I17" s="117"/>
    </row>
    <row r="18" spans="2:9" ht="15" customHeight="1">
      <c r="C18" s="109" t="s">
        <v>18</v>
      </c>
      <c r="D18" s="110"/>
      <c r="E18" s="62">
        <f>(E6+E8)/E16</f>
        <v>11365.294305111589</v>
      </c>
      <c r="F18" s="62"/>
      <c r="G18" s="62"/>
      <c r="H18" s="62"/>
      <c r="I18" s="63"/>
    </row>
    <row r="19" spans="2:9" ht="15" customHeight="1" thickBot="1">
      <c r="C19" s="95" t="s">
        <v>39</v>
      </c>
      <c r="D19" s="96"/>
      <c r="E19" s="91">
        <f>E7/E17</f>
        <v>11354.909747292419</v>
      </c>
      <c r="F19" s="91"/>
      <c r="G19" s="91"/>
      <c r="H19" s="91"/>
      <c r="I19" s="92"/>
    </row>
    <row r="20" spans="2:9" ht="15" customHeight="1">
      <c r="C20" s="7" t="s">
        <v>53</v>
      </c>
      <c r="D20" s="7"/>
      <c r="E20" s="7"/>
      <c r="F20" s="7"/>
      <c r="G20" s="7"/>
      <c r="H20" s="7"/>
      <c r="I20" s="7"/>
    </row>
    <row r="21" spans="2:9" ht="15" customHeight="1">
      <c r="C21" s="7" t="s">
        <v>54</v>
      </c>
      <c r="D21" s="7"/>
      <c r="E21" s="7"/>
      <c r="F21" s="7"/>
      <c r="G21" s="7"/>
      <c r="H21" s="7"/>
      <c r="I21" s="7"/>
    </row>
    <row r="22" spans="2:9" ht="15" customHeight="1"/>
    <row r="23" spans="2:9" ht="15" customHeight="1">
      <c r="B23" s="1" t="s">
        <v>19</v>
      </c>
      <c r="C23" s="46" t="s">
        <v>20</v>
      </c>
      <c r="D23" s="46"/>
      <c r="E23" s="46"/>
      <c r="F23" s="46"/>
      <c r="G23" s="46"/>
    </row>
    <row r="24" spans="2:9" ht="12.75" thickBot="1">
      <c r="C24" s="28"/>
      <c r="D24" s="28"/>
      <c r="E24" s="121" t="s">
        <v>21</v>
      </c>
      <c r="F24" s="121"/>
      <c r="G24" s="121" t="s">
        <v>22</v>
      </c>
      <c r="H24" s="121"/>
      <c r="I24" s="121"/>
    </row>
    <row r="25" spans="2:9" ht="15" customHeight="1">
      <c r="C25" s="51" t="s">
        <v>23</v>
      </c>
      <c r="D25" s="52"/>
      <c r="E25" s="122"/>
      <c r="F25" s="123"/>
      <c r="G25" s="124"/>
      <c r="H25" s="124"/>
      <c r="I25" s="125"/>
    </row>
    <row r="26" spans="2:9" ht="15" customHeight="1" thickBot="1">
      <c r="C26" s="53" t="s">
        <v>24</v>
      </c>
      <c r="D26" s="54"/>
      <c r="E26" s="126"/>
      <c r="F26" s="126"/>
      <c r="G26" s="126"/>
      <c r="H26" s="126"/>
      <c r="I26" s="127"/>
    </row>
    <row r="27" spans="2:9" ht="15" customHeight="1" thickBot="1">
      <c r="C27" s="105" t="s">
        <v>55</v>
      </c>
      <c r="D27" s="106"/>
      <c r="E27" s="57">
        <v>27</v>
      </c>
      <c r="F27" s="58"/>
      <c r="G27" s="58"/>
      <c r="H27" s="58"/>
      <c r="I27" s="59"/>
    </row>
    <row r="28" spans="2:9" ht="15" customHeight="1">
      <c r="C28" s="14" t="s">
        <v>52</v>
      </c>
      <c r="D28" s="14"/>
      <c r="E28" s="15"/>
      <c r="F28" s="15"/>
      <c r="G28" s="15"/>
      <c r="H28" s="15"/>
      <c r="I28" s="15"/>
    </row>
    <row r="29" spans="2:9" ht="15" customHeight="1"/>
    <row r="30" spans="2:9" ht="15" customHeight="1" thickBot="1">
      <c r="B30" s="1" t="s">
        <v>25</v>
      </c>
      <c r="C30" s="46" t="s">
        <v>26</v>
      </c>
      <c r="D30" s="46"/>
      <c r="E30" s="46"/>
      <c r="F30" s="46"/>
      <c r="G30" s="46"/>
    </row>
    <row r="31" spans="2:9" ht="15" customHeight="1">
      <c r="C31" s="55" t="s">
        <v>27</v>
      </c>
      <c r="D31" s="29" t="s">
        <v>28</v>
      </c>
      <c r="E31" s="47">
        <f>(E6+E7)/E9</f>
        <v>0.57540970195257135</v>
      </c>
      <c r="F31" s="47"/>
      <c r="G31" s="47"/>
      <c r="H31" s="47"/>
      <c r="I31" s="48"/>
    </row>
    <row r="32" spans="2:9" ht="15" customHeight="1" thickBot="1">
      <c r="C32" s="56"/>
      <c r="D32" s="30" t="s">
        <v>29</v>
      </c>
      <c r="E32" s="49">
        <f>E8/E9</f>
        <v>0.42459029804742859</v>
      </c>
      <c r="F32" s="49"/>
      <c r="G32" s="49"/>
      <c r="H32" s="49"/>
      <c r="I32" s="50"/>
    </row>
    <row r="33" spans="2:9" ht="15" customHeight="1"/>
    <row r="34" spans="2:9" ht="15" customHeight="1" thickBot="1">
      <c r="B34" s="1" t="s">
        <v>30</v>
      </c>
      <c r="C34" s="46" t="s">
        <v>31</v>
      </c>
      <c r="D34" s="46"/>
      <c r="E34" s="46"/>
      <c r="F34" s="46"/>
      <c r="G34" s="46"/>
      <c r="H34" s="46"/>
      <c r="I34" s="46"/>
    </row>
    <row r="35" spans="2:9" ht="70.150000000000006" customHeight="1" thickBot="1">
      <c r="C35" s="3" t="s">
        <v>32</v>
      </c>
      <c r="D35" s="118"/>
      <c r="E35" s="119"/>
      <c r="F35" s="119"/>
      <c r="G35" s="119"/>
      <c r="H35" s="119"/>
      <c r="I35" s="120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5"/>
  <sheetViews>
    <sheetView view="pageBreakPreview" zoomScaleNormal="100" zoomScaleSheetLayoutView="100" workbookViewId="0">
      <selection sqref="A1:J1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25" style="1" customWidth="1"/>
    <col min="9" max="9" width="10.625" style="1" customWidth="1"/>
    <col min="10" max="10" width="0.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>
      <c r="A1" s="76" t="s">
        <v>33</v>
      </c>
      <c r="B1" s="76"/>
      <c r="C1" s="76"/>
      <c r="D1" s="76"/>
      <c r="E1" s="76"/>
      <c r="F1" s="76"/>
      <c r="G1" s="76"/>
      <c r="H1" s="76"/>
      <c r="I1" s="76"/>
      <c r="J1" s="76"/>
    </row>
    <row r="2" spans="1:14" ht="15" customHeight="1" thickBot="1">
      <c r="B2" s="1" t="s">
        <v>3</v>
      </c>
      <c r="C2" s="46" t="s">
        <v>4</v>
      </c>
      <c r="D2" s="46"/>
      <c r="E2" s="46"/>
      <c r="F2" s="46"/>
      <c r="G2" s="46"/>
      <c r="H2" s="28"/>
    </row>
    <row r="3" spans="1:14" ht="19.5" customHeight="1" thickBot="1">
      <c r="C3" s="77" t="s">
        <v>5</v>
      </c>
      <c r="D3" s="78"/>
      <c r="E3" s="100" t="s">
        <v>46</v>
      </c>
      <c r="F3" s="101"/>
      <c r="G3" s="101"/>
      <c r="H3" s="101"/>
      <c r="I3" s="102"/>
    </row>
    <row r="4" spans="1:14" ht="15" customHeight="1"/>
    <row r="5" spans="1:14" ht="15" customHeight="1" thickBot="1">
      <c r="B5" s="1" t="s">
        <v>6</v>
      </c>
      <c r="C5" s="46" t="s">
        <v>7</v>
      </c>
      <c r="D5" s="46"/>
      <c r="E5" s="46"/>
      <c r="F5" s="46"/>
      <c r="G5" s="46"/>
    </row>
    <row r="6" spans="1:14" ht="15" customHeight="1">
      <c r="C6" s="97" t="s">
        <v>8</v>
      </c>
      <c r="D6" s="31" t="s">
        <v>9</v>
      </c>
      <c r="E6" s="62">
        <v>513927781</v>
      </c>
      <c r="F6" s="62"/>
      <c r="G6" s="62"/>
      <c r="H6" s="62"/>
      <c r="I6" s="63"/>
    </row>
    <row r="7" spans="1:14" ht="15" customHeight="1">
      <c r="C7" s="98"/>
      <c r="D7" s="16" t="s">
        <v>10</v>
      </c>
      <c r="E7" s="64">
        <v>2820367</v>
      </c>
      <c r="F7" s="64"/>
      <c r="G7" s="64"/>
      <c r="H7" s="64"/>
      <c r="I7" s="65"/>
    </row>
    <row r="8" spans="1:14" ht="15" customHeight="1">
      <c r="C8" s="99"/>
      <c r="D8" s="32" t="s">
        <v>11</v>
      </c>
      <c r="E8" s="66">
        <f>365260642+2803350</f>
        <v>368063992</v>
      </c>
      <c r="F8" s="66"/>
      <c r="G8" s="66"/>
      <c r="H8" s="66"/>
      <c r="I8" s="67"/>
    </row>
    <row r="9" spans="1:14" ht="15" customHeight="1" thickBot="1">
      <c r="C9" s="74" t="s">
        <v>36</v>
      </c>
      <c r="D9" s="75"/>
      <c r="E9" s="71">
        <f>SUM(E6:I8)</f>
        <v>884812140</v>
      </c>
      <c r="F9" s="72"/>
      <c r="G9" s="72"/>
      <c r="H9" s="72"/>
      <c r="I9" s="73"/>
    </row>
    <row r="10" spans="1:14" ht="15" customHeight="1">
      <c r="C10" s="68" t="s">
        <v>12</v>
      </c>
      <c r="D10" s="69"/>
      <c r="E10" s="69"/>
      <c r="F10" s="69"/>
      <c r="G10" s="69"/>
      <c r="H10" s="69"/>
      <c r="I10" s="70"/>
    </row>
    <row r="11" spans="1:14" ht="15" customHeight="1">
      <c r="C11" s="81" t="s">
        <v>34</v>
      </c>
      <c r="D11" s="18" t="s">
        <v>14</v>
      </c>
      <c r="E11" s="64">
        <v>92409498</v>
      </c>
      <c r="F11" s="64"/>
      <c r="G11" s="64"/>
      <c r="H11" s="64"/>
      <c r="I11" s="65"/>
    </row>
    <row r="12" spans="1:14" ht="15" customHeight="1">
      <c r="C12" s="81"/>
      <c r="D12" s="18" t="s">
        <v>35</v>
      </c>
      <c r="E12" s="64">
        <v>562265</v>
      </c>
      <c r="F12" s="64"/>
      <c r="G12" s="64"/>
      <c r="H12" s="64"/>
      <c r="I12" s="65"/>
    </row>
    <row r="13" spans="1:14" ht="15" customHeight="1">
      <c r="C13" s="81"/>
      <c r="D13" s="22" t="s">
        <v>16</v>
      </c>
      <c r="E13" s="64">
        <f>66867886+505220</f>
        <v>67373106</v>
      </c>
      <c r="F13" s="64"/>
      <c r="G13" s="64"/>
      <c r="H13" s="64"/>
      <c r="I13" s="65"/>
      <c r="M13" s="20"/>
      <c r="N13" s="20"/>
    </row>
    <row r="14" spans="1:14" ht="15" customHeight="1">
      <c r="C14" s="103" t="s">
        <v>17</v>
      </c>
      <c r="D14" s="104"/>
      <c r="E14" s="66">
        <v>266215000</v>
      </c>
      <c r="F14" s="66"/>
      <c r="G14" s="66"/>
      <c r="H14" s="66"/>
      <c r="I14" s="67"/>
    </row>
    <row r="15" spans="1:14" ht="15" customHeight="1" thickBot="1">
      <c r="C15" s="107" t="s">
        <v>36</v>
      </c>
      <c r="D15" s="108"/>
      <c r="E15" s="112">
        <f>SUM(E11:I14)</f>
        <v>426559869</v>
      </c>
      <c r="F15" s="112"/>
      <c r="G15" s="112"/>
      <c r="H15" s="112"/>
      <c r="I15" s="113"/>
    </row>
    <row r="16" spans="1:14" ht="15" customHeight="1">
      <c r="C16" s="109" t="s">
        <v>40</v>
      </c>
      <c r="D16" s="110"/>
      <c r="E16" s="114">
        <f>34976+218+45116</f>
        <v>80310</v>
      </c>
      <c r="F16" s="114"/>
      <c r="G16" s="114"/>
      <c r="H16" s="114"/>
      <c r="I16" s="115"/>
    </row>
    <row r="17" spans="2:9" ht="15" customHeight="1" thickBot="1">
      <c r="C17" s="99" t="s">
        <v>37</v>
      </c>
      <c r="D17" s="111"/>
      <c r="E17" s="116">
        <v>266</v>
      </c>
      <c r="F17" s="116"/>
      <c r="G17" s="116"/>
      <c r="H17" s="116"/>
      <c r="I17" s="117"/>
    </row>
    <row r="18" spans="2:9" ht="15" customHeight="1">
      <c r="C18" s="109" t="s">
        <v>18</v>
      </c>
      <c r="D18" s="110"/>
      <c r="E18" s="62">
        <f>(E6+E8)/E16</f>
        <v>10982.340592703275</v>
      </c>
      <c r="F18" s="62"/>
      <c r="G18" s="62"/>
      <c r="H18" s="62"/>
      <c r="I18" s="63"/>
    </row>
    <row r="19" spans="2:9" ht="15" customHeight="1" thickBot="1">
      <c r="C19" s="95" t="s">
        <v>39</v>
      </c>
      <c r="D19" s="96"/>
      <c r="E19" s="91">
        <f>E7/E17</f>
        <v>10602.883458646616</v>
      </c>
      <c r="F19" s="91"/>
      <c r="G19" s="91"/>
      <c r="H19" s="91"/>
      <c r="I19" s="92"/>
    </row>
    <row r="20" spans="2:9" ht="15" customHeight="1">
      <c r="C20" s="7" t="s">
        <v>53</v>
      </c>
      <c r="D20" s="7"/>
      <c r="E20" s="7"/>
      <c r="F20" s="7"/>
      <c r="G20" s="7"/>
      <c r="H20" s="7"/>
      <c r="I20" s="7"/>
    </row>
    <row r="21" spans="2:9" ht="15" customHeight="1">
      <c r="C21" s="7" t="s">
        <v>54</v>
      </c>
      <c r="D21" s="7"/>
      <c r="E21" s="7"/>
      <c r="F21" s="7"/>
      <c r="G21" s="7"/>
      <c r="H21" s="7"/>
      <c r="I21" s="7"/>
    </row>
    <row r="22" spans="2:9" ht="15" customHeight="1"/>
    <row r="23" spans="2:9" ht="15" customHeight="1">
      <c r="B23" s="1" t="s">
        <v>19</v>
      </c>
      <c r="C23" s="46" t="s">
        <v>20</v>
      </c>
      <c r="D23" s="46"/>
      <c r="E23" s="46"/>
      <c r="F23" s="46"/>
      <c r="G23" s="46"/>
    </row>
    <row r="24" spans="2:9" ht="12.75" thickBot="1">
      <c r="C24" s="28"/>
      <c r="D24" s="28"/>
      <c r="E24" s="121" t="s">
        <v>21</v>
      </c>
      <c r="F24" s="121"/>
      <c r="G24" s="121" t="s">
        <v>22</v>
      </c>
      <c r="H24" s="121"/>
      <c r="I24" s="121"/>
    </row>
    <row r="25" spans="2:9" ht="15" customHeight="1">
      <c r="C25" s="51" t="s">
        <v>23</v>
      </c>
      <c r="D25" s="52"/>
      <c r="E25" s="122"/>
      <c r="F25" s="123"/>
      <c r="G25" s="124"/>
      <c r="H25" s="124"/>
      <c r="I25" s="125"/>
    </row>
    <row r="26" spans="2:9" ht="15" customHeight="1" thickBot="1">
      <c r="C26" s="53" t="s">
        <v>24</v>
      </c>
      <c r="D26" s="54"/>
      <c r="E26" s="126"/>
      <c r="F26" s="126"/>
      <c r="G26" s="126"/>
      <c r="H26" s="126"/>
      <c r="I26" s="127"/>
    </row>
    <row r="27" spans="2:9" ht="15" customHeight="1" thickBot="1">
      <c r="C27" s="105" t="s">
        <v>55</v>
      </c>
      <c r="D27" s="106"/>
      <c r="E27" s="57">
        <v>22</v>
      </c>
      <c r="F27" s="58"/>
      <c r="G27" s="58"/>
      <c r="H27" s="58"/>
      <c r="I27" s="59"/>
    </row>
    <row r="28" spans="2:9" ht="15" customHeight="1">
      <c r="C28" s="14" t="s">
        <v>52</v>
      </c>
      <c r="D28" s="14"/>
      <c r="E28" s="15"/>
      <c r="F28" s="15"/>
      <c r="G28" s="15"/>
      <c r="H28" s="15"/>
      <c r="I28" s="15"/>
    </row>
    <row r="29" spans="2:9" ht="15" customHeight="1"/>
    <row r="30" spans="2:9" ht="15" customHeight="1" thickBot="1">
      <c r="B30" s="1" t="s">
        <v>25</v>
      </c>
      <c r="C30" s="46" t="s">
        <v>26</v>
      </c>
      <c r="D30" s="46"/>
      <c r="E30" s="46"/>
      <c r="F30" s="46"/>
      <c r="G30" s="46"/>
    </row>
    <row r="31" spans="2:9" ht="15" customHeight="1">
      <c r="C31" s="55" t="s">
        <v>27</v>
      </c>
      <c r="D31" s="29" t="s">
        <v>28</v>
      </c>
      <c r="E31" s="47">
        <f>(E6+E7)/E9</f>
        <v>0.58402018308654757</v>
      </c>
      <c r="F31" s="47"/>
      <c r="G31" s="47"/>
      <c r="H31" s="47"/>
      <c r="I31" s="48"/>
    </row>
    <row r="32" spans="2:9" ht="15" customHeight="1" thickBot="1">
      <c r="C32" s="56"/>
      <c r="D32" s="30" t="s">
        <v>29</v>
      </c>
      <c r="E32" s="49">
        <f>E8/E9</f>
        <v>0.41597981691345237</v>
      </c>
      <c r="F32" s="49"/>
      <c r="G32" s="49"/>
      <c r="H32" s="49"/>
      <c r="I32" s="50"/>
    </row>
    <row r="33" spans="2:9" ht="15" customHeight="1"/>
    <row r="34" spans="2:9" ht="15" customHeight="1" thickBot="1">
      <c r="B34" s="1" t="s">
        <v>30</v>
      </c>
      <c r="C34" s="46" t="s">
        <v>31</v>
      </c>
      <c r="D34" s="46"/>
      <c r="E34" s="46"/>
      <c r="F34" s="46"/>
      <c r="G34" s="46"/>
      <c r="H34" s="46"/>
      <c r="I34" s="46"/>
    </row>
    <row r="35" spans="2:9" ht="70.150000000000006" customHeight="1" thickBot="1">
      <c r="C35" s="3" t="s">
        <v>32</v>
      </c>
      <c r="D35" s="118"/>
      <c r="E35" s="119"/>
      <c r="F35" s="119"/>
      <c r="G35" s="119"/>
      <c r="H35" s="119"/>
      <c r="I35" s="120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5"/>
  <sheetViews>
    <sheetView view="pageBreakPreview" zoomScaleNormal="100" zoomScaleSheetLayoutView="100" workbookViewId="0">
      <selection sqref="A1:J1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25" style="1" customWidth="1"/>
    <col min="9" max="9" width="10.625" style="1" customWidth="1"/>
    <col min="10" max="10" width="0.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>
      <c r="A1" s="76" t="s">
        <v>33</v>
      </c>
      <c r="B1" s="76"/>
      <c r="C1" s="76"/>
      <c r="D1" s="76"/>
      <c r="E1" s="76"/>
      <c r="F1" s="76"/>
      <c r="G1" s="76"/>
      <c r="H1" s="76"/>
      <c r="I1" s="76"/>
      <c r="J1" s="76"/>
    </row>
    <row r="2" spans="1:14" ht="15" customHeight="1" thickBot="1">
      <c r="B2" s="1" t="s">
        <v>3</v>
      </c>
      <c r="C2" s="46" t="s">
        <v>4</v>
      </c>
      <c r="D2" s="46"/>
      <c r="E2" s="46"/>
      <c r="F2" s="46"/>
      <c r="G2" s="46"/>
      <c r="H2" s="28"/>
    </row>
    <row r="3" spans="1:14" ht="19.5" customHeight="1" thickBot="1">
      <c r="C3" s="77" t="s">
        <v>5</v>
      </c>
      <c r="D3" s="78"/>
      <c r="E3" s="100" t="s">
        <v>46</v>
      </c>
      <c r="F3" s="101"/>
      <c r="G3" s="101"/>
      <c r="H3" s="101"/>
      <c r="I3" s="102"/>
    </row>
    <row r="4" spans="1:14" ht="15" customHeight="1"/>
    <row r="5" spans="1:14" ht="15" customHeight="1" thickBot="1">
      <c r="B5" s="1" t="s">
        <v>6</v>
      </c>
      <c r="C5" s="46" t="s">
        <v>7</v>
      </c>
      <c r="D5" s="46"/>
      <c r="E5" s="46"/>
      <c r="F5" s="46"/>
      <c r="G5" s="46"/>
    </row>
    <row r="6" spans="1:14" ht="15" customHeight="1">
      <c r="C6" s="97" t="s">
        <v>8</v>
      </c>
      <c r="D6" s="31" t="s">
        <v>9</v>
      </c>
      <c r="E6" s="128">
        <v>1125601270</v>
      </c>
      <c r="F6" s="129"/>
      <c r="G6" s="129"/>
      <c r="H6" s="129"/>
      <c r="I6" s="130"/>
    </row>
    <row r="7" spans="1:14" ht="15" customHeight="1">
      <c r="C7" s="98"/>
      <c r="D7" s="16" t="s">
        <v>10</v>
      </c>
      <c r="E7" s="64">
        <v>8523173</v>
      </c>
      <c r="F7" s="64"/>
      <c r="G7" s="64"/>
      <c r="H7" s="64"/>
      <c r="I7" s="65"/>
    </row>
    <row r="8" spans="1:14" ht="15" customHeight="1">
      <c r="C8" s="99"/>
      <c r="D8" s="32" t="s">
        <v>11</v>
      </c>
      <c r="E8" s="66">
        <f>622370784+4747450</f>
        <v>627118234</v>
      </c>
      <c r="F8" s="66"/>
      <c r="G8" s="66"/>
      <c r="H8" s="66"/>
      <c r="I8" s="67"/>
    </row>
    <row r="9" spans="1:14" ht="15" customHeight="1" thickBot="1">
      <c r="C9" s="74" t="s">
        <v>36</v>
      </c>
      <c r="D9" s="75"/>
      <c r="E9" s="71">
        <f>SUM(E6:I8)</f>
        <v>1761242677</v>
      </c>
      <c r="F9" s="72"/>
      <c r="G9" s="72"/>
      <c r="H9" s="72"/>
      <c r="I9" s="73"/>
    </row>
    <row r="10" spans="1:14" ht="15" customHeight="1">
      <c r="C10" s="68" t="s">
        <v>12</v>
      </c>
      <c r="D10" s="69"/>
      <c r="E10" s="69"/>
      <c r="F10" s="69"/>
      <c r="G10" s="69"/>
      <c r="H10" s="69"/>
      <c r="I10" s="70"/>
    </row>
    <row r="11" spans="1:14" ht="15" customHeight="1">
      <c r="C11" s="81" t="s">
        <v>34</v>
      </c>
      <c r="D11" s="18" t="s">
        <v>14</v>
      </c>
      <c r="E11" s="64">
        <v>197943915</v>
      </c>
      <c r="F11" s="64"/>
      <c r="G11" s="64"/>
      <c r="H11" s="64"/>
      <c r="I11" s="65"/>
    </row>
    <row r="12" spans="1:14" ht="15" customHeight="1">
      <c r="C12" s="81"/>
      <c r="D12" s="18" t="s">
        <v>35</v>
      </c>
      <c r="E12" s="64">
        <v>1687397</v>
      </c>
      <c r="F12" s="64"/>
      <c r="G12" s="64"/>
      <c r="H12" s="64"/>
      <c r="I12" s="65"/>
    </row>
    <row r="13" spans="1:14" ht="15" customHeight="1">
      <c r="C13" s="81"/>
      <c r="D13" s="22" t="s">
        <v>16</v>
      </c>
      <c r="E13" s="64">
        <f>113098068+881472</f>
        <v>113979540</v>
      </c>
      <c r="F13" s="64"/>
      <c r="G13" s="64"/>
      <c r="H13" s="64"/>
      <c r="I13" s="65"/>
      <c r="M13" s="20"/>
      <c r="N13" s="20"/>
    </row>
    <row r="14" spans="1:14" ht="15" customHeight="1">
      <c r="C14" s="103" t="s">
        <v>17</v>
      </c>
      <c r="D14" s="104"/>
      <c r="E14" s="66">
        <f>476061000+256636847</f>
        <v>732697847</v>
      </c>
      <c r="F14" s="66"/>
      <c r="G14" s="66"/>
      <c r="H14" s="66"/>
      <c r="I14" s="67"/>
    </row>
    <row r="15" spans="1:14" ht="15" customHeight="1" thickBot="1">
      <c r="C15" s="107" t="s">
        <v>36</v>
      </c>
      <c r="D15" s="108"/>
      <c r="E15" s="112">
        <f>SUM(E11:I14)</f>
        <v>1046308699</v>
      </c>
      <c r="F15" s="112"/>
      <c r="G15" s="112"/>
      <c r="H15" s="112"/>
      <c r="I15" s="113"/>
    </row>
    <row r="16" spans="1:14" ht="15" customHeight="1">
      <c r="C16" s="109" t="s">
        <v>40</v>
      </c>
      <c r="D16" s="110"/>
      <c r="E16" s="134">
        <f>57099+344+100885</f>
        <v>158328</v>
      </c>
      <c r="F16" s="134"/>
      <c r="G16" s="134"/>
      <c r="H16" s="134"/>
      <c r="I16" s="135"/>
    </row>
    <row r="17" spans="2:9" ht="15" customHeight="1" thickBot="1">
      <c r="C17" s="99" t="s">
        <v>37</v>
      </c>
      <c r="D17" s="111"/>
      <c r="E17" s="116">
        <v>897</v>
      </c>
      <c r="F17" s="116"/>
      <c r="G17" s="116"/>
      <c r="H17" s="116"/>
      <c r="I17" s="117"/>
    </row>
    <row r="18" spans="2:9" ht="15" customHeight="1">
      <c r="C18" s="109" t="s">
        <v>18</v>
      </c>
      <c r="D18" s="110"/>
      <c r="E18" s="62">
        <f>(E6+E8)/E16</f>
        <v>11070.18028396746</v>
      </c>
      <c r="F18" s="62"/>
      <c r="G18" s="62"/>
      <c r="H18" s="62"/>
      <c r="I18" s="63"/>
    </row>
    <row r="19" spans="2:9" ht="15" customHeight="1" thickBot="1">
      <c r="C19" s="95" t="s">
        <v>39</v>
      </c>
      <c r="D19" s="96"/>
      <c r="E19" s="91">
        <f>E7/E17</f>
        <v>9501.8651059085842</v>
      </c>
      <c r="F19" s="91"/>
      <c r="G19" s="91"/>
      <c r="H19" s="91"/>
      <c r="I19" s="92"/>
    </row>
    <row r="20" spans="2:9" ht="15" customHeight="1">
      <c r="C20" s="7" t="s">
        <v>53</v>
      </c>
      <c r="D20" s="7"/>
      <c r="E20" s="7"/>
      <c r="F20" s="7"/>
      <c r="G20" s="7"/>
      <c r="H20" s="7"/>
      <c r="I20" s="7"/>
    </row>
    <row r="21" spans="2:9" ht="15" customHeight="1">
      <c r="C21" s="7" t="s">
        <v>54</v>
      </c>
      <c r="D21" s="7"/>
      <c r="E21" s="7"/>
      <c r="F21" s="7"/>
      <c r="G21" s="7"/>
      <c r="H21" s="7"/>
      <c r="I21" s="7"/>
    </row>
    <row r="22" spans="2:9" ht="15" customHeight="1"/>
    <row r="23" spans="2:9" ht="15" customHeight="1">
      <c r="B23" s="1" t="s">
        <v>19</v>
      </c>
      <c r="C23" s="46" t="s">
        <v>20</v>
      </c>
      <c r="D23" s="46"/>
      <c r="E23" s="46"/>
      <c r="F23" s="46"/>
      <c r="G23" s="46"/>
    </row>
    <row r="24" spans="2:9" ht="12.75" thickBot="1">
      <c r="C24" s="28"/>
      <c r="D24" s="28"/>
      <c r="E24" s="121" t="s">
        <v>21</v>
      </c>
      <c r="F24" s="121"/>
      <c r="G24" s="121" t="s">
        <v>22</v>
      </c>
      <c r="H24" s="121"/>
      <c r="I24" s="121"/>
    </row>
    <row r="25" spans="2:9" ht="15" customHeight="1">
      <c r="C25" s="51" t="s">
        <v>23</v>
      </c>
      <c r="D25" s="52"/>
      <c r="E25" s="122"/>
      <c r="F25" s="123"/>
      <c r="G25" s="124"/>
      <c r="H25" s="124"/>
      <c r="I25" s="125"/>
    </row>
    <row r="26" spans="2:9" ht="15" customHeight="1" thickBot="1">
      <c r="C26" s="53" t="s">
        <v>24</v>
      </c>
      <c r="D26" s="54"/>
      <c r="E26" s="126"/>
      <c r="F26" s="126"/>
      <c r="G26" s="126"/>
      <c r="H26" s="126"/>
      <c r="I26" s="127"/>
    </row>
    <row r="27" spans="2:9" ht="15" customHeight="1" thickBot="1">
      <c r="C27" s="105" t="s">
        <v>55</v>
      </c>
      <c r="D27" s="106"/>
      <c r="E27" s="57">
        <v>28</v>
      </c>
      <c r="F27" s="58"/>
      <c r="G27" s="58"/>
      <c r="H27" s="58"/>
      <c r="I27" s="59"/>
    </row>
    <row r="28" spans="2:9" ht="15" customHeight="1">
      <c r="C28" s="14" t="s">
        <v>52</v>
      </c>
      <c r="D28" s="14"/>
      <c r="E28" s="15"/>
      <c r="F28" s="15"/>
      <c r="G28" s="15"/>
      <c r="H28" s="15"/>
      <c r="I28" s="15"/>
    </row>
    <row r="29" spans="2:9" ht="15" customHeight="1"/>
    <row r="30" spans="2:9" ht="15" customHeight="1" thickBot="1">
      <c r="B30" s="1" t="s">
        <v>25</v>
      </c>
      <c r="C30" s="46" t="s">
        <v>26</v>
      </c>
      <c r="D30" s="46"/>
      <c r="E30" s="46"/>
      <c r="F30" s="46"/>
      <c r="G30" s="46"/>
    </row>
    <row r="31" spans="2:9" ht="15" customHeight="1">
      <c r="C31" s="55" t="s">
        <v>27</v>
      </c>
      <c r="D31" s="29" t="s">
        <v>28</v>
      </c>
      <c r="E31" s="47">
        <f>(E6+E7)/E9</f>
        <v>0.64393422769643682</v>
      </c>
      <c r="F31" s="47"/>
      <c r="G31" s="47"/>
      <c r="H31" s="47"/>
      <c r="I31" s="48"/>
    </row>
    <row r="32" spans="2:9" ht="15" customHeight="1" thickBot="1">
      <c r="C32" s="56"/>
      <c r="D32" s="30" t="s">
        <v>29</v>
      </c>
      <c r="E32" s="49">
        <f>E8/E9</f>
        <v>0.35606577230356312</v>
      </c>
      <c r="F32" s="49"/>
      <c r="G32" s="49"/>
      <c r="H32" s="49"/>
      <c r="I32" s="50"/>
    </row>
    <row r="33" spans="2:9" ht="15" customHeight="1"/>
    <row r="34" spans="2:9" ht="15" customHeight="1" thickBot="1">
      <c r="B34" s="1" t="s">
        <v>30</v>
      </c>
      <c r="C34" s="46" t="s">
        <v>31</v>
      </c>
      <c r="D34" s="46"/>
      <c r="E34" s="46"/>
      <c r="F34" s="46"/>
      <c r="G34" s="46"/>
      <c r="H34" s="46"/>
      <c r="I34" s="46"/>
    </row>
    <row r="35" spans="2:9" ht="70.150000000000006" customHeight="1" thickBot="1">
      <c r="C35" s="3" t="s">
        <v>32</v>
      </c>
      <c r="D35" s="118"/>
      <c r="E35" s="119"/>
      <c r="F35" s="119"/>
      <c r="G35" s="119"/>
      <c r="H35" s="119"/>
      <c r="I35" s="120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5"/>
  <sheetViews>
    <sheetView view="pageBreakPreview" zoomScaleNormal="100" zoomScaleSheetLayoutView="100" workbookViewId="0">
      <selection sqref="A1:J1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25" style="1" customWidth="1"/>
    <col min="9" max="9" width="10.625" style="1" customWidth="1"/>
    <col min="10" max="10" width="0.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>
      <c r="A1" s="76" t="s">
        <v>33</v>
      </c>
      <c r="B1" s="76"/>
      <c r="C1" s="76"/>
      <c r="D1" s="76"/>
      <c r="E1" s="76"/>
      <c r="F1" s="76"/>
      <c r="G1" s="76"/>
      <c r="H1" s="76"/>
      <c r="I1" s="76"/>
      <c r="J1" s="76"/>
    </row>
    <row r="2" spans="1:14" ht="15" customHeight="1" thickBot="1">
      <c r="B2" s="1" t="s">
        <v>3</v>
      </c>
      <c r="C2" s="46" t="s">
        <v>4</v>
      </c>
      <c r="D2" s="46"/>
      <c r="E2" s="46"/>
      <c r="F2" s="46"/>
      <c r="G2" s="46"/>
      <c r="H2" s="28"/>
    </row>
    <row r="3" spans="1:14" ht="19.5" customHeight="1" thickBot="1">
      <c r="C3" s="77" t="s">
        <v>5</v>
      </c>
      <c r="D3" s="78"/>
      <c r="E3" s="100" t="s">
        <v>46</v>
      </c>
      <c r="F3" s="101"/>
      <c r="G3" s="101"/>
      <c r="H3" s="101"/>
      <c r="I3" s="102"/>
    </row>
    <row r="4" spans="1:14" ht="15" customHeight="1"/>
    <row r="5" spans="1:14" ht="15" customHeight="1" thickBot="1">
      <c r="B5" s="1" t="s">
        <v>6</v>
      </c>
      <c r="C5" s="46" t="s">
        <v>7</v>
      </c>
      <c r="D5" s="46"/>
      <c r="E5" s="46"/>
      <c r="F5" s="46"/>
      <c r="G5" s="46"/>
    </row>
    <row r="6" spans="1:14" ht="15" customHeight="1">
      <c r="C6" s="97" t="s">
        <v>8</v>
      </c>
      <c r="D6" s="31" t="s">
        <v>9</v>
      </c>
      <c r="E6" s="136">
        <v>1436976067</v>
      </c>
      <c r="F6" s="136"/>
      <c r="G6" s="136"/>
      <c r="H6" s="136"/>
      <c r="I6" s="137"/>
    </row>
    <row r="7" spans="1:14" ht="15" customHeight="1">
      <c r="C7" s="98"/>
      <c r="D7" s="16" t="s">
        <v>10</v>
      </c>
      <c r="E7" s="64">
        <v>18246280</v>
      </c>
      <c r="F7" s="64"/>
      <c r="G7" s="64"/>
      <c r="H7" s="64"/>
      <c r="I7" s="65"/>
    </row>
    <row r="8" spans="1:14" ht="15" customHeight="1">
      <c r="C8" s="99"/>
      <c r="D8" s="32" t="s">
        <v>11</v>
      </c>
      <c r="E8" s="66">
        <f>882549452+10418750</f>
        <v>892968202</v>
      </c>
      <c r="F8" s="66"/>
      <c r="G8" s="66"/>
      <c r="H8" s="66"/>
      <c r="I8" s="67"/>
    </row>
    <row r="9" spans="1:14" ht="15" customHeight="1" thickBot="1">
      <c r="C9" s="74" t="s">
        <v>36</v>
      </c>
      <c r="D9" s="75"/>
      <c r="E9" s="71">
        <f>SUM(E6:I8)</f>
        <v>2348190549</v>
      </c>
      <c r="F9" s="72"/>
      <c r="G9" s="72"/>
      <c r="H9" s="72"/>
      <c r="I9" s="73"/>
    </row>
    <row r="10" spans="1:14" ht="15" customHeight="1">
      <c r="C10" s="68" t="s">
        <v>12</v>
      </c>
      <c r="D10" s="69"/>
      <c r="E10" s="69"/>
      <c r="F10" s="69"/>
      <c r="G10" s="69"/>
      <c r="H10" s="69"/>
      <c r="I10" s="70"/>
    </row>
    <row r="11" spans="1:14" ht="15" customHeight="1">
      <c r="C11" s="81" t="s">
        <v>34</v>
      </c>
      <c r="D11" s="18" t="s">
        <v>14</v>
      </c>
      <c r="E11" s="64">
        <v>243666532</v>
      </c>
      <c r="F11" s="64"/>
      <c r="G11" s="64"/>
      <c r="H11" s="64"/>
      <c r="I11" s="65"/>
    </row>
    <row r="12" spans="1:14" ht="15" customHeight="1">
      <c r="C12" s="81"/>
      <c r="D12" s="18" t="s">
        <v>35</v>
      </c>
      <c r="E12" s="64">
        <v>3412926</v>
      </c>
      <c r="F12" s="64"/>
      <c r="G12" s="64"/>
      <c r="H12" s="64"/>
      <c r="I12" s="65"/>
    </row>
    <row r="13" spans="1:14" ht="15" customHeight="1">
      <c r="C13" s="81"/>
      <c r="D13" s="22" t="s">
        <v>16</v>
      </c>
      <c r="E13" s="64">
        <f>158639650+1816440</f>
        <v>160456090</v>
      </c>
      <c r="F13" s="64"/>
      <c r="G13" s="64"/>
      <c r="H13" s="64"/>
      <c r="I13" s="65"/>
      <c r="M13" s="20"/>
      <c r="N13" s="20"/>
    </row>
    <row r="14" spans="1:14" ht="15" customHeight="1">
      <c r="C14" s="103" t="s">
        <v>17</v>
      </c>
      <c r="D14" s="104"/>
      <c r="E14" s="66">
        <f>14000+291148773</f>
        <v>291162773</v>
      </c>
      <c r="F14" s="66"/>
      <c r="G14" s="66"/>
      <c r="H14" s="66"/>
      <c r="I14" s="67"/>
    </row>
    <row r="15" spans="1:14" ht="15" customHeight="1" thickBot="1">
      <c r="C15" s="107" t="s">
        <v>36</v>
      </c>
      <c r="D15" s="108"/>
      <c r="E15" s="112">
        <f>SUM(E11:I14)</f>
        <v>698698321</v>
      </c>
      <c r="F15" s="112"/>
      <c r="G15" s="112"/>
      <c r="H15" s="112"/>
      <c r="I15" s="113"/>
    </row>
    <row r="16" spans="1:14" ht="15" customHeight="1">
      <c r="C16" s="109" t="s">
        <v>40</v>
      </c>
      <c r="D16" s="110"/>
      <c r="E16" s="134">
        <f>78735+707+109312</f>
        <v>188754</v>
      </c>
      <c r="F16" s="134"/>
      <c r="G16" s="134"/>
      <c r="H16" s="134"/>
      <c r="I16" s="135"/>
    </row>
    <row r="17" spans="2:9" ht="15" customHeight="1" thickBot="1">
      <c r="C17" s="99" t="s">
        <v>37</v>
      </c>
      <c r="D17" s="111"/>
      <c r="E17" s="116">
        <v>1630</v>
      </c>
      <c r="F17" s="116"/>
      <c r="G17" s="116"/>
      <c r="H17" s="116"/>
      <c r="I17" s="117"/>
    </row>
    <row r="18" spans="2:9" ht="15" customHeight="1">
      <c r="C18" s="109" t="s">
        <v>18</v>
      </c>
      <c r="D18" s="110"/>
      <c r="E18" s="62">
        <f>(E6+E8)/E16</f>
        <v>12343.814006590588</v>
      </c>
      <c r="F18" s="62"/>
      <c r="G18" s="62"/>
      <c r="H18" s="62"/>
      <c r="I18" s="63"/>
    </row>
    <row r="19" spans="2:9" ht="15" customHeight="1" thickBot="1">
      <c r="C19" s="95" t="s">
        <v>39</v>
      </c>
      <c r="D19" s="96"/>
      <c r="E19" s="91">
        <f>E7/E17</f>
        <v>11194.036809815951</v>
      </c>
      <c r="F19" s="91"/>
      <c r="G19" s="91"/>
      <c r="H19" s="91"/>
      <c r="I19" s="92"/>
    </row>
    <row r="20" spans="2:9" ht="15" customHeight="1">
      <c r="C20" s="7" t="s">
        <v>53</v>
      </c>
      <c r="D20" s="7"/>
      <c r="E20" s="7"/>
      <c r="F20" s="7"/>
      <c r="G20" s="7"/>
      <c r="H20" s="7"/>
      <c r="I20" s="7"/>
    </row>
    <row r="21" spans="2:9" ht="15" customHeight="1">
      <c r="C21" s="7" t="s">
        <v>54</v>
      </c>
      <c r="D21" s="7"/>
      <c r="E21" s="7"/>
      <c r="F21" s="7"/>
      <c r="G21" s="7"/>
      <c r="H21" s="7"/>
      <c r="I21" s="7"/>
    </row>
    <row r="22" spans="2:9" ht="15" customHeight="1"/>
    <row r="23" spans="2:9" ht="15" customHeight="1">
      <c r="B23" s="1" t="s">
        <v>19</v>
      </c>
      <c r="C23" s="46" t="s">
        <v>20</v>
      </c>
      <c r="D23" s="46"/>
      <c r="E23" s="46"/>
      <c r="F23" s="46"/>
      <c r="G23" s="46"/>
    </row>
    <row r="24" spans="2:9" ht="12.75" thickBot="1">
      <c r="C24" s="28"/>
      <c r="D24" s="28"/>
      <c r="E24" s="121" t="s">
        <v>21</v>
      </c>
      <c r="F24" s="121"/>
      <c r="G24" s="121" t="s">
        <v>22</v>
      </c>
      <c r="H24" s="121"/>
      <c r="I24" s="121"/>
    </row>
    <row r="25" spans="2:9" ht="15" customHeight="1">
      <c r="C25" s="51" t="s">
        <v>23</v>
      </c>
      <c r="D25" s="52"/>
      <c r="E25" s="122"/>
      <c r="F25" s="123"/>
      <c r="G25" s="124"/>
      <c r="H25" s="124"/>
      <c r="I25" s="125"/>
    </row>
    <row r="26" spans="2:9" ht="15" customHeight="1" thickBot="1">
      <c r="C26" s="53" t="s">
        <v>24</v>
      </c>
      <c r="D26" s="54"/>
      <c r="E26" s="126"/>
      <c r="F26" s="126"/>
      <c r="G26" s="126"/>
      <c r="H26" s="126"/>
      <c r="I26" s="127"/>
    </row>
    <row r="27" spans="2:9" ht="15" customHeight="1" thickBot="1">
      <c r="C27" s="105" t="s">
        <v>55</v>
      </c>
      <c r="D27" s="106"/>
      <c r="E27" s="57">
        <v>31</v>
      </c>
      <c r="F27" s="58"/>
      <c r="G27" s="58"/>
      <c r="H27" s="58"/>
      <c r="I27" s="59"/>
    </row>
    <row r="28" spans="2:9" ht="15" customHeight="1">
      <c r="C28" s="14" t="s">
        <v>52</v>
      </c>
      <c r="D28" s="14"/>
      <c r="E28" s="15"/>
      <c r="F28" s="15"/>
      <c r="G28" s="15"/>
      <c r="H28" s="15"/>
      <c r="I28" s="15"/>
    </row>
    <row r="29" spans="2:9" ht="15" customHeight="1"/>
    <row r="30" spans="2:9" ht="15" customHeight="1" thickBot="1">
      <c r="B30" s="1" t="s">
        <v>25</v>
      </c>
      <c r="C30" s="46" t="s">
        <v>26</v>
      </c>
      <c r="D30" s="46"/>
      <c r="E30" s="46"/>
      <c r="F30" s="46"/>
      <c r="G30" s="46"/>
    </row>
    <row r="31" spans="2:9" ht="15" customHeight="1">
      <c r="C31" s="55" t="s">
        <v>27</v>
      </c>
      <c r="D31" s="29" t="s">
        <v>28</v>
      </c>
      <c r="E31" s="47">
        <f>(E6+E7)/E9</f>
        <v>0.61972072395049915</v>
      </c>
      <c r="F31" s="47"/>
      <c r="G31" s="47"/>
      <c r="H31" s="47"/>
      <c r="I31" s="48"/>
    </row>
    <row r="32" spans="2:9" ht="15" customHeight="1" thickBot="1">
      <c r="C32" s="56"/>
      <c r="D32" s="30" t="s">
        <v>29</v>
      </c>
      <c r="E32" s="49">
        <f>E8/E9</f>
        <v>0.38027927604950085</v>
      </c>
      <c r="F32" s="49"/>
      <c r="G32" s="49"/>
      <c r="H32" s="49"/>
      <c r="I32" s="50"/>
    </row>
    <row r="33" spans="2:9" ht="15" customHeight="1"/>
    <row r="34" spans="2:9" ht="15" customHeight="1" thickBot="1">
      <c r="B34" s="1" t="s">
        <v>30</v>
      </c>
      <c r="C34" s="46" t="s">
        <v>31</v>
      </c>
      <c r="D34" s="46"/>
      <c r="E34" s="46"/>
      <c r="F34" s="46"/>
      <c r="G34" s="46"/>
      <c r="H34" s="46"/>
      <c r="I34" s="46"/>
    </row>
    <row r="35" spans="2:9" ht="70.150000000000006" customHeight="1" thickBot="1">
      <c r="C35" s="3" t="s">
        <v>32</v>
      </c>
      <c r="D35" s="118"/>
      <c r="E35" s="119"/>
      <c r="F35" s="119"/>
      <c r="G35" s="119"/>
      <c r="H35" s="119"/>
      <c r="I35" s="120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5"/>
  <sheetViews>
    <sheetView view="pageBreakPreview" zoomScaleNormal="100" zoomScaleSheetLayoutView="100" workbookViewId="0">
      <selection sqref="A1:J1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25" style="1" customWidth="1"/>
    <col min="9" max="9" width="10.625" style="1" customWidth="1"/>
    <col min="10" max="10" width="0.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>
      <c r="A1" s="76" t="s">
        <v>33</v>
      </c>
      <c r="B1" s="76"/>
      <c r="C1" s="76"/>
      <c r="D1" s="76"/>
      <c r="E1" s="76"/>
      <c r="F1" s="76"/>
      <c r="G1" s="76"/>
      <c r="H1" s="76"/>
      <c r="I1" s="76"/>
      <c r="J1" s="76"/>
    </row>
    <row r="2" spans="1:14" ht="15" customHeight="1" thickBot="1">
      <c r="B2" s="1" t="s">
        <v>3</v>
      </c>
      <c r="C2" s="46" t="s">
        <v>4</v>
      </c>
      <c r="D2" s="46"/>
      <c r="E2" s="46"/>
      <c r="F2" s="46"/>
      <c r="G2" s="46"/>
      <c r="H2" s="28"/>
    </row>
    <row r="3" spans="1:14" ht="19.5" customHeight="1" thickBot="1">
      <c r="C3" s="77" t="s">
        <v>5</v>
      </c>
      <c r="D3" s="78"/>
      <c r="E3" s="100" t="s">
        <v>46</v>
      </c>
      <c r="F3" s="101"/>
      <c r="G3" s="101"/>
      <c r="H3" s="101"/>
      <c r="I3" s="102"/>
    </row>
    <row r="4" spans="1:14" ht="15" customHeight="1"/>
    <row r="5" spans="1:14" ht="15" customHeight="1" thickBot="1">
      <c r="B5" s="1" t="s">
        <v>6</v>
      </c>
      <c r="C5" s="46" t="s">
        <v>7</v>
      </c>
      <c r="D5" s="46"/>
      <c r="E5" s="46"/>
      <c r="F5" s="46"/>
      <c r="G5" s="46"/>
    </row>
    <row r="6" spans="1:14" ht="15" customHeight="1">
      <c r="C6" s="97" t="s">
        <v>8</v>
      </c>
      <c r="D6" s="31" t="s">
        <v>9</v>
      </c>
      <c r="E6" s="62">
        <v>929638810</v>
      </c>
      <c r="F6" s="62"/>
      <c r="G6" s="62"/>
      <c r="H6" s="62"/>
      <c r="I6" s="63"/>
    </row>
    <row r="7" spans="1:14" ht="15" customHeight="1">
      <c r="C7" s="98"/>
      <c r="D7" s="16" t="s">
        <v>10</v>
      </c>
      <c r="E7" s="64">
        <v>10079470</v>
      </c>
      <c r="F7" s="64"/>
      <c r="G7" s="64"/>
      <c r="H7" s="64"/>
      <c r="I7" s="65"/>
    </row>
    <row r="8" spans="1:14" ht="15" customHeight="1">
      <c r="C8" s="99"/>
      <c r="D8" s="32" t="s">
        <v>11</v>
      </c>
      <c r="E8" s="66">
        <f>515401600+3876400</f>
        <v>519278000</v>
      </c>
      <c r="F8" s="66"/>
      <c r="G8" s="66"/>
      <c r="H8" s="66"/>
      <c r="I8" s="67"/>
    </row>
    <row r="9" spans="1:14" ht="15" customHeight="1" thickBot="1">
      <c r="C9" s="74" t="s">
        <v>36</v>
      </c>
      <c r="D9" s="75"/>
      <c r="E9" s="71">
        <f>SUM(E6:I8)</f>
        <v>1458996280</v>
      </c>
      <c r="F9" s="72"/>
      <c r="G9" s="72"/>
      <c r="H9" s="72"/>
      <c r="I9" s="73"/>
    </row>
    <row r="10" spans="1:14" ht="15" customHeight="1">
      <c r="C10" s="68" t="s">
        <v>12</v>
      </c>
      <c r="D10" s="69"/>
      <c r="E10" s="69"/>
      <c r="F10" s="69"/>
      <c r="G10" s="69"/>
      <c r="H10" s="69"/>
      <c r="I10" s="70"/>
    </row>
    <row r="11" spans="1:14" ht="15" customHeight="1">
      <c r="C11" s="81" t="s">
        <v>34</v>
      </c>
      <c r="D11" s="18" t="s">
        <v>14</v>
      </c>
      <c r="E11" s="64">
        <v>142456158</v>
      </c>
      <c r="F11" s="64"/>
      <c r="G11" s="64"/>
      <c r="H11" s="64"/>
      <c r="I11" s="65"/>
    </row>
    <row r="12" spans="1:14" ht="15" customHeight="1">
      <c r="C12" s="81"/>
      <c r="D12" s="18" t="s">
        <v>35</v>
      </c>
      <c r="E12" s="64">
        <v>1302068</v>
      </c>
      <c r="F12" s="64"/>
      <c r="G12" s="64"/>
      <c r="H12" s="64"/>
      <c r="I12" s="65"/>
    </row>
    <row r="13" spans="1:14" ht="15" customHeight="1">
      <c r="C13" s="81"/>
      <c r="D13" s="22" t="s">
        <v>16</v>
      </c>
      <c r="E13" s="64">
        <f>92232179+637680</f>
        <v>92869859</v>
      </c>
      <c r="F13" s="64"/>
      <c r="G13" s="64"/>
      <c r="H13" s="64"/>
      <c r="I13" s="65"/>
      <c r="M13" s="20"/>
      <c r="N13" s="20"/>
    </row>
    <row r="14" spans="1:14" ht="15" customHeight="1">
      <c r="C14" s="103" t="s">
        <v>17</v>
      </c>
      <c r="D14" s="104"/>
      <c r="E14" s="66">
        <f>238136776+876000</f>
        <v>239012776</v>
      </c>
      <c r="F14" s="66"/>
      <c r="G14" s="66"/>
      <c r="H14" s="66"/>
      <c r="I14" s="67"/>
    </row>
    <row r="15" spans="1:14" ht="15" customHeight="1" thickBot="1">
      <c r="C15" s="107" t="s">
        <v>36</v>
      </c>
      <c r="D15" s="108"/>
      <c r="E15" s="112">
        <f>SUM(E11:I14)</f>
        <v>475640861</v>
      </c>
      <c r="F15" s="112"/>
      <c r="G15" s="112"/>
      <c r="H15" s="112"/>
      <c r="I15" s="113"/>
    </row>
    <row r="16" spans="1:14" ht="15" customHeight="1">
      <c r="C16" s="109" t="s">
        <v>40</v>
      </c>
      <c r="D16" s="110"/>
      <c r="E16" s="114">
        <f>45454+254+61520</f>
        <v>107228</v>
      </c>
      <c r="F16" s="114"/>
      <c r="G16" s="114"/>
      <c r="H16" s="114"/>
      <c r="I16" s="115"/>
    </row>
    <row r="17" spans="2:9" ht="15" customHeight="1" thickBot="1">
      <c r="C17" s="99" t="s">
        <v>37</v>
      </c>
      <c r="D17" s="111"/>
      <c r="E17" s="116">
        <v>546</v>
      </c>
      <c r="F17" s="116"/>
      <c r="G17" s="116"/>
      <c r="H17" s="116"/>
      <c r="I17" s="117"/>
    </row>
    <row r="18" spans="2:9" ht="15" customHeight="1">
      <c r="C18" s="109" t="s">
        <v>18</v>
      </c>
      <c r="D18" s="110"/>
      <c r="E18" s="62">
        <f>(E6+E8)/E16</f>
        <v>13512.485638079606</v>
      </c>
      <c r="F18" s="62"/>
      <c r="G18" s="62"/>
      <c r="H18" s="62"/>
      <c r="I18" s="63"/>
    </row>
    <row r="19" spans="2:9" ht="15" customHeight="1" thickBot="1">
      <c r="C19" s="95" t="s">
        <v>39</v>
      </c>
      <c r="D19" s="96"/>
      <c r="E19" s="91">
        <f>E7/E17</f>
        <v>18460.567765567765</v>
      </c>
      <c r="F19" s="91"/>
      <c r="G19" s="91"/>
      <c r="H19" s="91"/>
      <c r="I19" s="92"/>
    </row>
    <row r="20" spans="2:9" ht="15" customHeight="1">
      <c r="C20" s="7" t="s">
        <v>53</v>
      </c>
      <c r="D20" s="7"/>
      <c r="E20" s="7"/>
      <c r="F20" s="7"/>
      <c r="G20" s="7"/>
      <c r="H20" s="7"/>
      <c r="I20" s="7"/>
    </row>
    <row r="21" spans="2:9" ht="15" customHeight="1">
      <c r="C21" s="7" t="s">
        <v>54</v>
      </c>
      <c r="D21" s="7"/>
      <c r="E21" s="7"/>
      <c r="F21" s="7"/>
      <c r="G21" s="7"/>
      <c r="H21" s="7"/>
      <c r="I21" s="7"/>
    </row>
    <row r="22" spans="2:9" ht="15" customHeight="1"/>
    <row r="23" spans="2:9" ht="15" customHeight="1">
      <c r="B23" s="1" t="s">
        <v>19</v>
      </c>
      <c r="C23" s="46" t="s">
        <v>20</v>
      </c>
      <c r="D23" s="46"/>
      <c r="E23" s="46"/>
      <c r="F23" s="46"/>
      <c r="G23" s="46"/>
    </row>
    <row r="24" spans="2:9" ht="12.75" thickBot="1">
      <c r="C24" s="28"/>
      <c r="D24" s="28"/>
      <c r="E24" s="121" t="s">
        <v>21</v>
      </c>
      <c r="F24" s="121"/>
      <c r="G24" s="121" t="s">
        <v>22</v>
      </c>
      <c r="H24" s="121"/>
      <c r="I24" s="121"/>
    </row>
    <row r="25" spans="2:9" ht="15" customHeight="1">
      <c r="C25" s="51" t="s">
        <v>23</v>
      </c>
      <c r="D25" s="52"/>
      <c r="E25" s="122"/>
      <c r="F25" s="123"/>
      <c r="G25" s="124"/>
      <c r="H25" s="124"/>
      <c r="I25" s="125"/>
    </row>
    <row r="26" spans="2:9" ht="15" customHeight="1" thickBot="1">
      <c r="C26" s="53" t="s">
        <v>24</v>
      </c>
      <c r="D26" s="54"/>
      <c r="E26" s="126"/>
      <c r="F26" s="126"/>
      <c r="G26" s="126"/>
      <c r="H26" s="126"/>
      <c r="I26" s="127"/>
    </row>
    <row r="27" spans="2:9" ht="15" customHeight="1" thickBot="1">
      <c r="C27" s="105" t="s">
        <v>55</v>
      </c>
      <c r="D27" s="106"/>
      <c r="E27" s="57">
        <v>28</v>
      </c>
      <c r="F27" s="58"/>
      <c r="G27" s="58"/>
      <c r="H27" s="58"/>
      <c r="I27" s="59"/>
    </row>
    <row r="28" spans="2:9" ht="15" customHeight="1">
      <c r="C28" s="14" t="s">
        <v>52</v>
      </c>
      <c r="D28" s="14"/>
      <c r="E28" s="15"/>
      <c r="F28" s="15"/>
      <c r="G28" s="15"/>
      <c r="H28" s="15"/>
      <c r="I28" s="15"/>
    </row>
    <row r="29" spans="2:9" ht="15" customHeight="1"/>
    <row r="30" spans="2:9" ht="15" customHeight="1" thickBot="1">
      <c r="B30" s="1" t="s">
        <v>25</v>
      </c>
      <c r="C30" s="46" t="s">
        <v>26</v>
      </c>
      <c r="D30" s="46"/>
      <c r="E30" s="46"/>
      <c r="F30" s="46"/>
      <c r="G30" s="46"/>
    </row>
    <row r="31" spans="2:9" ht="15" customHeight="1">
      <c r="C31" s="55" t="s">
        <v>27</v>
      </c>
      <c r="D31" s="29" t="s">
        <v>28</v>
      </c>
      <c r="E31" s="47">
        <f>(E6+E7)/E9</f>
        <v>0.64408545304858489</v>
      </c>
      <c r="F31" s="47"/>
      <c r="G31" s="47"/>
      <c r="H31" s="47"/>
      <c r="I31" s="48"/>
    </row>
    <row r="32" spans="2:9" ht="15" customHeight="1" thickBot="1">
      <c r="C32" s="56"/>
      <c r="D32" s="30" t="s">
        <v>29</v>
      </c>
      <c r="E32" s="49">
        <f>E8/E9</f>
        <v>0.35591454695141511</v>
      </c>
      <c r="F32" s="49"/>
      <c r="G32" s="49"/>
      <c r="H32" s="49"/>
      <c r="I32" s="50"/>
    </row>
    <row r="33" spans="2:9" ht="15" customHeight="1"/>
    <row r="34" spans="2:9" ht="15" customHeight="1" thickBot="1">
      <c r="B34" s="1" t="s">
        <v>30</v>
      </c>
      <c r="C34" s="46" t="s">
        <v>31</v>
      </c>
      <c r="D34" s="46"/>
      <c r="E34" s="46"/>
      <c r="F34" s="46"/>
      <c r="G34" s="46"/>
      <c r="H34" s="46"/>
      <c r="I34" s="46"/>
    </row>
    <row r="35" spans="2:9" ht="70.150000000000006" customHeight="1" thickBot="1">
      <c r="C35" s="3" t="s">
        <v>32</v>
      </c>
      <c r="D35" s="118"/>
      <c r="E35" s="119"/>
      <c r="F35" s="119"/>
      <c r="G35" s="119"/>
      <c r="H35" s="119"/>
      <c r="I35" s="120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5"/>
  <sheetViews>
    <sheetView view="pageBreakPreview" zoomScaleNormal="100" zoomScaleSheetLayoutView="100" workbookViewId="0">
      <selection sqref="A1:J1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25" style="1" customWidth="1"/>
    <col min="9" max="9" width="10.625" style="1" customWidth="1"/>
    <col min="10" max="10" width="0.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>
      <c r="A1" s="76" t="s">
        <v>33</v>
      </c>
      <c r="B1" s="76"/>
      <c r="C1" s="76"/>
      <c r="D1" s="76"/>
      <c r="E1" s="76"/>
      <c r="F1" s="76"/>
      <c r="G1" s="76"/>
      <c r="H1" s="76"/>
      <c r="I1" s="76"/>
      <c r="J1" s="76"/>
    </row>
    <row r="2" spans="1:14" ht="15" customHeight="1" thickBot="1">
      <c r="B2" s="1" t="s">
        <v>3</v>
      </c>
      <c r="C2" s="46" t="s">
        <v>4</v>
      </c>
      <c r="D2" s="46"/>
      <c r="E2" s="46"/>
      <c r="F2" s="46"/>
      <c r="G2" s="46"/>
      <c r="H2" s="28"/>
    </row>
    <row r="3" spans="1:14" ht="19.5" customHeight="1" thickBot="1">
      <c r="C3" s="77" t="s">
        <v>5</v>
      </c>
      <c r="D3" s="78"/>
      <c r="E3" s="100" t="s">
        <v>46</v>
      </c>
      <c r="F3" s="101"/>
      <c r="G3" s="101"/>
      <c r="H3" s="101"/>
      <c r="I3" s="102"/>
    </row>
    <row r="4" spans="1:14" ht="15" customHeight="1"/>
    <row r="5" spans="1:14" ht="15" customHeight="1" thickBot="1">
      <c r="B5" s="1" t="s">
        <v>6</v>
      </c>
      <c r="C5" s="46" t="s">
        <v>7</v>
      </c>
      <c r="D5" s="46"/>
      <c r="E5" s="46"/>
      <c r="F5" s="46"/>
      <c r="G5" s="46"/>
    </row>
    <row r="6" spans="1:14" ht="15" customHeight="1">
      <c r="C6" s="97" t="s">
        <v>8</v>
      </c>
      <c r="D6" s="31" t="s">
        <v>9</v>
      </c>
      <c r="E6" s="62">
        <v>1274710764</v>
      </c>
      <c r="F6" s="62"/>
      <c r="G6" s="62"/>
      <c r="H6" s="62"/>
      <c r="I6" s="63"/>
    </row>
    <row r="7" spans="1:14" ht="15" customHeight="1">
      <c r="C7" s="98"/>
      <c r="D7" s="16" t="s">
        <v>10</v>
      </c>
      <c r="E7" s="64">
        <v>15173984</v>
      </c>
      <c r="F7" s="64"/>
      <c r="G7" s="64"/>
      <c r="H7" s="64"/>
      <c r="I7" s="65"/>
    </row>
    <row r="8" spans="1:14" ht="15" customHeight="1">
      <c r="C8" s="99"/>
      <c r="D8" s="32" t="s">
        <v>11</v>
      </c>
      <c r="E8" s="66">
        <f>445420728+4725650</f>
        <v>450146378</v>
      </c>
      <c r="F8" s="66"/>
      <c r="G8" s="66"/>
      <c r="H8" s="66"/>
      <c r="I8" s="67"/>
    </row>
    <row r="9" spans="1:14" ht="15" customHeight="1" thickBot="1">
      <c r="C9" s="74" t="s">
        <v>36</v>
      </c>
      <c r="D9" s="75"/>
      <c r="E9" s="71">
        <f>SUM(E6:I8)</f>
        <v>1740031126</v>
      </c>
      <c r="F9" s="72"/>
      <c r="G9" s="72"/>
      <c r="H9" s="72"/>
      <c r="I9" s="73"/>
    </row>
    <row r="10" spans="1:14" ht="15" customHeight="1">
      <c r="C10" s="68" t="s">
        <v>12</v>
      </c>
      <c r="D10" s="69"/>
      <c r="E10" s="69"/>
      <c r="F10" s="69"/>
      <c r="G10" s="69"/>
      <c r="H10" s="69"/>
      <c r="I10" s="70"/>
    </row>
    <row r="11" spans="1:14" ht="15" customHeight="1">
      <c r="C11" s="81" t="s">
        <v>34</v>
      </c>
      <c r="D11" s="18" t="s">
        <v>14</v>
      </c>
      <c r="E11" s="64">
        <v>195306071</v>
      </c>
      <c r="F11" s="64"/>
      <c r="G11" s="64"/>
      <c r="H11" s="64"/>
      <c r="I11" s="65"/>
    </row>
    <row r="12" spans="1:14" ht="15" customHeight="1">
      <c r="C12" s="81"/>
      <c r="D12" s="18" t="s">
        <v>35</v>
      </c>
      <c r="E12" s="64">
        <v>2927600</v>
      </c>
      <c r="F12" s="64"/>
      <c r="G12" s="64"/>
      <c r="H12" s="64"/>
      <c r="I12" s="65"/>
    </row>
    <row r="13" spans="1:14" ht="15" customHeight="1">
      <c r="C13" s="81"/>
      <c r="D13" s="22" t="s">
        <v>16</v>
      </c>
      <c r="E13" s="64">
        <f>80094620+773230</f>
        <v>80867850</v>
      </c>
      <c r="F13" s="64"/>
      <c r="G13" s="64"/>
      <c r="H13" s="64"/>
      <c r="I13" s="65"/>
      <c r="M13" s="20"/>
      <c r="N13" s="20"/>
    </row>
    <row r="14" spans="1:14" ht="15" customHeight="1">
      <c r="C14" s="103" t="s">
        <v>17</v>
      </c>
      <c r="D14" s="104"/>
      <c r="E14" s="66">
        <v>241715131</v>
      </c>
      <c r="F14" s="66"/>
      <c r="G14" s="66"/>
      <c r="H14" s="66"/>
      <c r="I14" s="67"/>
    </row>
    <row r="15" spans="1:14" ht="15" customHeight="1" thickBot="1">
      <c r="C15" s="107" t="s">
        <v>36</v>
      </c>
      <c r="D15" s="108"/>
      <c r="E15" s="112">
        <f>SUM(E11:I14)</f>
        <v>520816652</v>
      </c>
      <c r="F15" s="112"/>
      <c r="G15" s="112"/>
      <c r="H15" s="112"/>
      <c r="I15" s="113"/>
    </row>
    <row r="16" spans="1:14" ht="15" customHeight="1">
      <c r="C16" s="109" t="s">
        <v>40</v>
      </c>
      <c r="D16" s="110"/>
      <c r="E16" s="114">
        <f>39299+279+57543</f>
        <v>97121</v>
      </c>
      <c r="F16" s="114"/>
      <c r="G16" s="114"/>
      <c r="H16" s="114"/>
      <c r="I16" s="115"/>
    </row>
    <row r="17" spans="2:9" ht="15" customHeight="1" thickBot="1">
      <c r="C17" s="99" t="s">
        <v>37</v>
      </c>
      <c r="D17" s="111"/>
      <c r="E17" s="116">
        <v>1433</v>
      </c>
      <c r="F17" s="116"/>
      <c r="G17" s="116"/>
      <c r="H17" s="116"/>
      <c r="I17" s="117"/>
    </row>
    <row r="18" spans="2:9" ht="15" customHeight="1">
      <c r="C18" s="109" t="s">
        <v>18</v>
      </c>
      <c r="D18" s="110"/>
      <c r="E18" s="62">
        <f>(E6+E8)/E16</f>
        <v>17759.878316738912</v>
      </c>
      <c r="F18" s="62"/>
      <c r="G18" s="62"/>
      <c r="H18" s="62"/>
      <c r="I18" s="63"/>
    </row>
    <row r="19" spans="2:9" ht="15" customHeight="1" thickBot="1">
      <c r="C19" s="95" t="s">
        <v>39</v>
      </c>
      <c r="D19" s="96"/>
      <c r="E19" s="91">
        <f>E7/E17</f>
        <v>10588.963014654571</v>
      </c>
      <c r="F19" s="91"/>
      <c r="G19" s="91"/>
      <c r="H19" s="91"/>
      <c r="I19" s="92"/>
    </row>
    <row r="20" spans="2:9" ht="15" customHeight="1">
      <c r="C20" s="7" t="s">
        <v>53</v>
      </c>
      <c r="D20" s="7"/>
      <c r="E20" s="7"/>
      <c r="F20" s="7"/>
      <c r="G20" s="7"/>
      <c r="H20" s="7"/>
      <c r="I20" s="7"/>
    </row>
    <row r="21" spans="2:9" ht="15" customHeight="1">
      <c r="C21" s="7" t="s">
        <v>54</v>
      </c>
      <c r="D21" s="7"/>
      <c r="E21" s="7"/>
      <c r="F21" s="7"/>
      <c r="G21" s="7"/>
      <c r="H21" s="7"/>
      <c r="I21" s="7"/>
    </row>
    <row r="22" spans="2:9" ht="15" customHeight="1"/>
    <row r="23" spans="2:9" ht="15" customHeight="1">
      <c r="B23" s="1" t="s">
        <v>19</v>
      </c>
      <c r="C23" s="46" t="s">
        <v>20</v>
      </c>
      <c r="D23" s="46"/>
      <c r="E23" s="46"/>
      <c r="F23" s="46"/>
      <c r="G23" s="46"/>
    </row>
    <row r="24" spans="2:9" ht="12.75" thickBot="1">
      <c r="C24" s="28"/>
      <c r="D24" s="28"/>
      <c r="E24" s="121" t="s">
        <v>21</v>
      </c>
      <c r="F24" s="121"/>
      <c r="G24" s="121" t="s">
        <v>22</v>
      </c>
      <c r="H24" s="121"/>
      <c r="I24" s="121"/>
    </row>
    <row r="25" spans="2:9" ht="15" customHeight="1">
      <c r="C25" s="51" t="s">
        <v>23</v>
      </c>
      <c r="D25" s="52"/>
      <c r="E25" s="122"/>
      <c r="F25" s="123"/>
      <c r="G25" s="124"/>
      <c r="H25" s="124"/>
      <c r="I25" s="125"/>
    </row>
    <row r="26" spans="2:9" ht="15" customHeight="1" thickBot="1">
      <c r="C26" s="53" t="s">
        <v>24</v>
      </c>
      <c r="D26" s="54"/>
      <c r="E26" s="126"/>
      <c r="F26" s="126"/>
      <c r="G26" s="126"/>
      <c r="H26" s="126"/>
      <c r="I26" s="127"/>
    </row>
    <row r="27" spans="2:9" ht="15" customHeight="1" thickBot="1">
      <c r="C27" s="105" t="s">
        <v>55</v>
      </c>
      <c r="D27" s="106"/>
      <c r="E27" s="57">
        <v>24</v>
      </c>
      <c r="F27" s="58"/>
      <c r="G27" s="58"/>
      <c r="H27" s="58"/>
      <c r="I27" s="59"/>
    </row>
    <row r="28" spans="2:9" ht="15" customHeight="1">
      <c r="C28" s="14" t="s">
        <v>52</v>
      </c>
      <c r="D28" s="14"/>
      <c r="E28" s="15"/>
      <c r="F28" s="15"/>
      <c r="G28" s="15"/>
      <c r="H28" s="15"/>
      <c r="I28" s="15"/>
    </row>
    <row r="29" spans="2:9" ht="15" customHeight="1"/>
    <row r="30" spans="2:9" ht="15" customHeight="1" thickBot="1">
      <c r="B30" s="1" t="s">
        <v>25</v>
      </c>
      <c r="C30" s="46" t="s">
        <v>26</v>
      </c>
      <c r="D30" s="46"/>
      <c r="E30" s="46"/>
      <c r="F30" s="46"/>
      <c r="G30" s="46"/>
    </row>
    <row r="31" spans="2:9" ht="15" customHeight="1">
      <c r="C31" s="55" t="s">
        <v>27</v>
      </c>
      <c r="D31" s="29" t="s">
        <v>28</v>
      </c>
      <c r="E31" s="47">
        <f>(E6+E7)/E9</f>
        <v>0.74129981281725643</v>
      </c>
      <c r="F31" s="47"/>
      <c r="G31" s="47"/>
      <c r="H31" s="47"/>
      <c r="I31" s="48"/>
    </row>
    <row r="32" spans="2:9" ht="15" customHeight="1" thickBot="1">
      <c r="C32" s="56"/>
      <c r="D32" s="30" t="s">
        <v>29</v>
      </c>
      <c r="E32" s="49">
        <f>E8/E9</f>
        <v>0.25870018718274351</v>
      </c>
      <c r="F32" s="49"/>
      <c r="G32" s="49"/>
      <c r="H32" s="49"/>
      <c r="I32" s="50"/>
    </row>
    <row r="33" spans="2:9" ht="15" customHeight="1"/>
    <row r="34" spans="2:9" ht="15" customHeight="1" thickBot="1">
      <c r="B34" s="1" t="s">
        <v>30</v>
      </c>
      <c r="C34" s="46" t="s">
        <v>31</v>
      </c>
      <c r="D34" s="46"/>
      <c r="E34" s="46"/>
      <c r="F34" s="46"/>
      <c r="G34" s="46"/>
      <c r="H34" s="46"/>
      <c r="I34" s="46"/>
    </row>
    <row r="35" spans="2:9" ht="70.150000000000006" customHeight="1" thickBot="1">
      <c r="C35" s="3" t="s">
        <v>32</v>
      </c>
      <c r="D35" s="118"/>
      <c r="E35" s="119"/>
      <c r="F35" s="119"/>
      <c r="G35" s="119"/>
      <c r="H35" s="119"/>
      <c r="I35" s="120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PR_x5bfe__x8c61__x6570_ xmlns="82eeec56-49ef-4418-98e2-c94ff41040f6" xsi:nil="true"/>
    <GTPR_x65e5__x672c__x4ee5__x5916__x306e__x7b2c__x4e09__x56fd__x79fb__x8ee2__x306e__x56fd__x540d_ xmlns="82eeec56-49ef-4418-98e2-c94ff41040f6" xsi:nil="true"/>
    <TaxCatchAll xmlns="b36b396b-ce71-4894-a1f2-4205d8faa0e3" xsi:nil="true"/>
    <_x6301__x51fa__x5a92__x4f53_ xmlns="82eeec56-49ef-4418-98e2-c94ff41040f6" xsi:nil="true"/>
    <_x30c4__x30a2__x30fc__x756a__x53f7_ xmlns="82eeec56-49ef-4418-98e2-c94ff41040f6" xsi:nil="true"/>
    <_x62c5__x5f53__x8005_ xmlns="82eeec56-49ef-4418-98e2-c94ff41040f6" xsi:nil="true"/>
    <_x8fd4__x5374_or_x5ec3__x68c4__x65e5_ xmlns="82eeec56-49ef-4418-98e2-c94ff41040f6" xsi:nil="true"/>
    <_x53d7__x9818__x78ba__x8a8d__x65e5__xff08__x8ab2__x9577__xff09_ xmlns="82eeec56-49ef-4418-98e2-c94ff41040f6" xsi:nil="true"/>
    <_x51fa__x767a__x65e5_ xmlns="82eeec56-49ef-4418-98e2-c94ff41040f6" xsi:nil="true"/>
    <_x4eba__x6570_ xmlns="82eeec56-49ef-4418-98e2-c94ff41040f6" xsi:nil="true"/>
    <_x60c5__x5831__x533a__x5206_ xmlns="82eeec56-49ef-4418-98e2-c94ff41040f6" xsi:nil="true"/>
    <_x6301__x51fa__x8005_ xmlns="82eeec56-49ef-4418-98e2-c94ff41040f6" xsi:nil="true"/>
    <_x6301__x51fa__x65e5_ xmlns="82eeec56-49ef-4418-98e2-c94ff41040f6" xsi:nil="true"/>
    <lcf76f155ced4ddcb4097134ff3c332f xmlns="82eeec56-49ef-4418-98e2-c94ff41040f6">
      <Terms xmlns="http://schemas.microsoft.com/office/infopath/2007/PartnerControls"/>
    </lcf76f155ced4ddcb4097134ff3c332f>
    <GTPRJTB_x306e__x5f79__x5272_ xmlns="82eeec56-49ef-4418-98e2-c94ff41040f6" xsi:nil="true"/>
    <GTPRJTB_xff1d_P_x306e__x5834__x5408__x306e__x30b3__x30f3__x30c8__x30ed__x30fc__x30e9__x30fc__x540d_ xmlns="82eeec56-49ef-4418-98e2-c94ff41040f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64722AF9904704184C6FF0CFE1586E8" ma:contentTypeVersion="32" ma:contentTypeDescription="新しいドキュメントを作成します。" ma:contentTypeScope="" ma:versionID="a17ea306709cc54682ccad758bb33dad">
  <xsd:schema xmlns:xsd="http://www.w3.org/2001/XMLSchema" xmlns:xs="http://www.w3.org/2001/XMLSchema" xmlns:p="http://schemas.microsoft.com/office/2006/metadata/properties" xmlns:ns2="82eeec56-49ef-4418-98e2-c94ff41040f6" xmlns:ns3="cd910eac-860b-4774-900b-10edfc4b71b2" xmlns:ns4="b36b396b-ce71-4894-a1f2-4205d8faa0e3" targetNamespace="http://schemas.microsoft.com/office/2006/metadata/properties" ma:root="true" ma:fieldsID="811c1db6f7211e749c0c11486af51811" ns2:_="" ns3:_="" ns4:_="">
    <xsd:import namespace="82eeec56-49ef-4418-98e2-c94ff41040f6"/>
    <xsd:import namespace="cd910eac-860b-4774-900b-10edfc4b71b2"/>
    <xsd:import namespace="b36b396b-ce71-4894-a1f2-4205d8faa0e3"/>
    <xsd:element name="properties">
      <xsd:complexType>
        <xsd:sequence>
          <xsd:element name="documentManagement">
            <xsd:complexType>
              <xsd:all>
                <xsd:element ref="ns2:_x51fa__x767a__x65e5_" minOccurs="0"/>
                <xsd:element ref="ns2:_x30c4__x30a2__x30fc__x756a__x53f7_" minOccurs="0"/>
                <xsd:element ref="ns2:_x60c5__x5831__x533a__x5206_" minOccurs="0"/>
                <xsd:element ref="ns2:_x4eba__x6570_" minOccurs="0"/>
                <xsd:element ref="ns2:_x62c5__x5f53__x8005_" minOccurs="0"/>
                <xsd:element ref="ns2:_x53d7__x9818__x78ba__x8a8d__x65e5__xff08__x8ab2__x9577__xff09_" minOccurs="0"/>
                <xsd:element ref="ns2:_x6301__x51fa__x5a92__x4f53_" minOccurs="0"/>
                <xsd:element ref="ns2:_x6301__x51fa__x8005_" minOccurs="0"/>
                <xsd:element ref="ns2:_x6301__x51fa__x65e5_" minOccurs="0"/>
                <xsd:element ref="ns2:_x8fd4__x5374_or_x5ec3__x68c4__x65e5_" minOccurs="0"/>
                <xsd:element ref="ns2:GDPR_x5bfe__x8c61__x6570_" minOccurs="0"/>
                <xsd:element ref="ns2:GTPR_x65e5__x672c__x4ee5__x5916__x306e__x7b2c__x4e09__x56fd__x79fb__x8ee2__x306e__x56fd__x540d_" minOccurs="0"/>
                <xsd:element ref="ns2:GTPRJTB_x306e__x5f79__x5272_" minOccurs="0"/>
                <xsd:element ref="ns2:GTPRJTB_xff1d_P_x306e__x5834__x5408__x306e__x30b3__x30f3__x30c8__x30ed__x30fc__x30e9__x30fc__x540d_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eeec56-49ef-4418-98e2-c94ff41040f6" elementFormDefault="qualified">
    <xsd:import namespace="http://schemas.microsoft.com/office/2006/documentManagement/types"/>
    <xsd:import namespace="http://schemas.microsoft.com/office/infopath/2007/PartnerControls"/>
    <xsd:element name="_x51fa__x767a__x65e5_" ma:index="1" nillable="true" ma:displayName="出発・計上日" ma:description="計上日の翌々月末までにデータ削除・課長確認" ma:format="DateOnly" ma:internalName="_x51fa__x767a__x65e5_" ma:readOnly="false">
      <xsd:simpleType>
        <xsd:restriction base="dms:DateTime"/>
      </xsd:simpleType>
    </xsd:element>
    <xsd:element name="_x30c4__x30a2__x30fc__x756a__x53f7_" ma:index="2" nillable="true" ma:displayName="ツアー番号" ma:format="Dropdown" ma:internalName="_x30c4__x30a2__x30fc__x756a__x53f7_" ma:readOnly="false">
      <xsd:simpleType>
        <xsd:restriction base="dms:Text">
          <xsd:maxLength value="255"/>
        </xsd:restriction>
      </xsd:simpleType>
    </xsd:element>
    <xsd:element name="_x60c5__x5831__x533a__x5206_" ma:index="3" nillable="true" ma:displayName="情報区分" ma:format="Dropdown" ma:internalName="_x60c5__x5831__x533a__x5206_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氏名・年齢・性別のみ"/>
                    <xsd:enumeration value="連絡先（住所・TEL・メアド）"/>
                    <xsd:enumeration value="パスポート・口座"/>
                    <xsd:enumeration value="アレルギー等"/>
                    <xsd:enumeration value="マイナンバー"/>
                  </xsd:restriction>
                </xsd:simpleType>
              </xsd:element>
            </xsd:sequence>
          </xsd:extension>
        </xsd:complexContent>
      </xsd:complexType>
    </xsd:element>
    <xsd:element name="_x4eba__x6570_" ma:index="4" nillable="true" ma:displayName="人数.・件数" ma:format="Dropdown" ma:internalName="_x4eba__x6570_" ma:readOnly="false" ma:percentage="FALSE">
      <xsd:simpleType>
        <xsd:restriction base="dms:Number"/>
      </xsd:simpleType>
    </xsd:element>
    <xsd:element name="_x62c5__x5f53__x8005_" ma:index="5" nillable="true" ma:displayName="営業担当者" ma:format="Dropdown" ma:internalName="_x62c5__x5f53__x8005_" ma:readOnly="false">
      <xsd:simpleType>
        <xsd:restriction base="dms:Text">
          <xsd:maxLength value="255"/>
        </xsd:restriction>
      </xsd:simpleType>
    </xsd:element>
    <xsd:element name="_x53d7__x9818__x78ba__x8a8d__x65e5__xff08__x8ab2__x9577__xff09_" ma:index="6" nillable="true" ma:displayName="受領確認日（課長）" ma:format="DateOnly" ma:internalName="_x53d7__x9818__x78ba__x8a8d__x65e5__xff08__x8ab2__x9577__xff09_" ma:readOnly="false">
      <xsd:simpleType>
        <xsd:restriction base="dms:DateTime"/>
      </xsd:simpleType>
    </xsd:element>
    <xsd:element name="_x6301__x51fa__x5a92__x4f53_" ma:index="7" nillable="true" ma:displayName="持出媒体" ma:description="１００名以上or要配慮個人情報のみ管理記入（PCごと持ち出しの場合は記入不要）" ma:format="Dropdown" ma:internalName="_x6301__x51fa__x5a92__x4f53_" ma:readOnly="false">
      <xsd:simpleType>
        <xsd:restriction base="dms:Choice">
          <xsd:enumeration value="紙"/>
          <xsd:enumeration value="記録媒体（USB等にDL）"/>
          <xsd:enumeration value="選択肢 3"/>
        </xsd:restriction>
      </xsd:simpleType>
    </xsd:element>
    <xsd:element name="_x6301__x51fa__x8005_" ma:index="8" nillable="true" ma:displayName="持出者" ma:description="１００名以上or要配慮個人情報のみ管理記入（PCごと持ち出しの場合は記入不要）" ma:format="Dropdown" ma:internalName="_x6301__x51fa__x8005_" ma:readOnly="false">
      <xsd:simpleType>
        <xsd:restriction base="dms:Text">
          <xsd:maxLength value="255"/>
        </xsd:restriction>
      </xsd:simpleType>
    </xsd:element>
    <xsd:element name="_x6301__x51fa__x65e5_" ma:index="9" nillable="true" ma:displayName="持出日" ma:description="１００名以上or要配慮個人情報のみ管理記入（PCごと持ち出しの場合は記入不要）" ma:format="DateOnly" ma:internalName="_x6301__x51fa__x65e5_" ma:readOnly="false">
      <xsd:simpleType>
        <xsd:restriction base="dms:DateTime"/>
      </xsd:simpleType>
    </xsd:element>
    <xsd:element name="_x8fd4__x5374_or_x5ec3__x68c4__x65e5_" ma:index="10" nillable="true" ma:displayName="持出返却・廃棄日" ma:description="１００名以上or要配慮個人情報のみ管理記入（PCごと持ち出しの場合は記入不要）" ma:format="DateOnly" ma:internalName="_x8fd4__x5374_or_x5ec3__x68c4__x65e5_" ma:readOnly="false">
      <xsd:simpleType>
        <xsd:restriction base="dms:DateTime"/>
      </xsd:simpleType>
    </xsd:element>
    <xsd:element name="GDPR_x5bfe__x8c61__x6570_" ma:index="11" nillable="true" ma:displayName="GDPR対象数" ma:description="１００名以上or要配慮個人情報のみ管理記入（PCごと持ち出しの場合は記入不要）" ma:format="Dropdown" ma:internalName="GDPR_x5bfe__x8c61__x6570_" ma:readOnly="false" ma:percentage="FALSE">
      <xsd:simpleType>
        <xsd:restriction base="dms:Number"/>
      </xsd:simpleType>
    </xsd:element>
    <xsd:element name="GTPR_x65e5__x672c__x4ee5__x5916__x306e__x7b2c__x4e09__x56fd__x79fb__x8ee2__x306e__x56fd__x540d_" ma:index="12" nillable="true" ma:displayName="GTPR日本以外の第三国移転の国名" ma:description="対象がある場合のみ記入" ma:format="Dropdown" ma:internalName="GTPR_x65e5__x672c__x4ee5__x5916__x306e__x7b2c__x4e09__x56fd__x79fb__x8ee2__x306e__x56fd__x540d_" ma:readOnly="false">
      <xsd:simpleType>
        <xsd:restriction base="dms:Text">
          <xsd:maxLength value="255"/>
        </xsd:restriction>
      </xsd:simpleType>
    </xsd:element>
    <xsd:element name="GTPRJTB_x306e__x5f79__x5272_" ma:index="13" nillable="true" ma:displayName="GTPR　JTBの役割" ma:description="対象がある場合のみ記入" ma:format="Dropdown" ma:internalName="GTPRJTB_x306e__x5f79__x5272_" ma:readOnly="false">
      <xsd:simpleType>
        <xsd:restriction base="dms:Choice">
          <xsd:enumeration value="コントローラー"/>
          <xsd:enumeration value="プロセッサー"/>
          <xsd:enumeration value="選択肢 3"/>
        </xsd:restriction>
      </xsd:simpleType>
    </xsd:element>
    <xsd:element name="GTPRJTB_xff1d_P_x306e__x5834__x5408__x306e__x30b3__x30f3__x30c8__x30ed__x30fc__x30e9__x30fc__x540d_" ma:index="14" nillable="true" ma:displayName="GTPR　JTB＝Pの場合のコントローラー名" ma:description="対象がある場合のみ記入" ma:format="Dropdown" ma:internalName="GTPRJTB_xff1d_P_x306e__x5834__x5408__x306e__x30b3__x30f3__x30c8__x30ed__x30fc__x30e9__x30fc__x540d_" ma:readOnly="false">
      <xsd:simpleType>
        <xsd:restriction base="dms:Text">
          <xsd:maxLength value="255"/>
        </xsd:restriction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hidden="true" ma:internalName="MediaServiceKeyPoints" ma:readOnly="true">
      <xsd:simpleType>
        <xsd:restriction base="dms:Note"/>
      </xsd:simpleType>
    </xsd:element>
    <xsd:element name="MediaServiceMetadata" ma:index="2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7" nillable="true" ma:displayName="Tags" ma:hidden="true" ma:internalName="MediaServiceAutoTags" ma:readOnly="true">
      <xsd:simpleType>
        <xsd:restriction base="dms:Text"/>
      </xsd:simpleType>
    </xsd:element>
    <xsd:element name="MediaServiceGenerationTime" ma:index="2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30" nillable="true" ma:displayName="Location" ma:hidden="true" ma:internalName="MediaServiceLocation" ma:readOnly="true">
      <xsd:simpleType>
        <xsd:restriction base="dms:Text"/>
      </xsd:simpleType>
    </xsd:element>
    <xsd:element name="lcf76f155ced4ddcb4097134ff3c332f" ma:index="35" nillable="true" ma:taxonomy="true" ma:internalName="lcf76f155ced4ddcb4097134ff3c332f" ma:taxonomyFieldName="MediaServiceImageTags" ma:displayName="画像タグ" ma:readOnly="false" ma:fieldId="{5cf76f15-5ced-4ddc-b409-7134ff3c332f}" ma:taxonomyMulti="true" ma:sspId="08c8fdf5-0e4d-4d1b-afea-4d142c4803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910eac-860b-4774-900b-10edfc4b71b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6b396b-ce71-4894-a1f2-4205d8faa0e3" elementFormDefault="qualified">
    <xsd:import namespace="http://schemas.microsoft.com/office/2006/documentManagement/types"/>
    <xsd:import namespace="http://schemas.microsoft.com/office/infopath/2007/PartnerControls"/>
    <xsd:element name="TaxCatchAll" ma:index="36" nillable="true" ma:displayName="Taxonomy Catch All Column" ma:hidden="true" ma:list="{52269072-2F2F-4DD1-8FD4-D7A54CDD6844}" ma:internalName="TaxCatchAll" ma:showField="CatchAllData" ma:web="{cd910eac-860b-4774-900b-10edfc4b71b2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コンテンツ タイプ"/>
        <xsd:element ref="dc:title" minOccurs="0" maxOccurs="1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F2F869-DEAD-475D-8521-C74FDC2B1A2F}">
  <ds:schemaRefs>
    <ds:schemaRef ds:uri="http://schemas.microsoft.com/office/infopath/2007/PartnerControls"/>
    <ds:schemaRef ds:uri="http://purl.org/dc/terms/"/>
    <ds:schemaRef ds:uri="82eeec56-49ef-4418-98e2-c94ff41040f6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b36b396b-ce71-4894-a1f2-4205d8faa0e3"/>
    <ds:schemaRef ds:uri="cd910eac-860b-4774-900b-10edfc4b71b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DBEA2E1-95B1-4174-AD65-DFF5B02915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D3A49E-D1C6-4B58-AFFB-AC4DBBE470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eeec56-49ef-4418-98e2-c94ff41040f6"/>
    <ds:schemaRef ds:uri="cd910eac-860b-4774-900b-10edfc4b71b2"/>
    <ds:schemaRef ds:uri="b36b396b-ce71-4894-a1f2-4205d8faa0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効果検証様式（集計値）</vt:lpstr>
      <vt:lpstr>R4.10</vt:lpstr>
      <vt:lpstr>R4.11</vt:lpstr>
      <vt:lpstr>R4.12</vt:lpstr>
      <vt:lpstr>R5.1</vt:lpstr>
      <vt:lpstr>R5.2</vt:lpstr>
      <vt:lpstr>R5.3</vt:lpstr>
      <vt:lpstr>R5.4</vt:lpstr>
      <vt:lpstr>R5.5</vt:lpstr>
      <vt:lpstr>R5.6</vt:lpstr>
      <vt:lpstr>R5.7</vt:lpstr>
      <vt:lpstr>R5.8</vt:lpstr>
      <vt:lpstr>R5.9</vt:lpstr>
      <vt:lpstr>R5.10</vt:lpstr>
      <vt:lpstr>R5.11</vt:lpstr>
      <vt:lpstr>R5.12</vt:lpstr>
      <vt:lpstr>R6.1</vt:lpstr>
      <vt:lpstr>R4.10!Print_Area</vt:lpstr>
      <vt:lpstr>R4.11!Print_Area</vt:lpstr>
      <vt:lpstr>R4.12!Print_Area</vt:lpstr>
      <vt:lpstr>R5.1!Print_Area</vt:lpstr>
      <vt:lpstr>R5.10!Print_Area</vt:lpstr>
      <vt:lpstr>R5.11!Print_Area</vt:lpstr>
      <vt:lpstr>R5.12!Print_Area</vt:lpstr>
      <vt:lpstr>R5.2!Print_Area</vt:lpstr>
      <vt:lpstr>R5.3!Print_Area</vt:lpstr>
      <vt:lpstr>R5.4!Print_Area</vt:lpstr>
      <vt:lpstr>R5.5!Print_Area</vt:lpstr>
      <vt:lpstr>R5.6!Print_Area</vt:lpstr>
      <vt:lpstr>R5.7!Print_Area</vt:lpstr>
      <vt:lpstr>R5.8!Print_Area</vt:lpstr>
      <vt:lpstr>R5.9!Print_Area</vt:lpstr>
      <vt:lpstr>R6.1!Print_Area</vt:lpstr>
      <vt:lpstr>'効果検証様式（集計値）'!Print_Area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2024-05-30T06:20:37Z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0x010100264722AF9904704184C6FF0CFE1586E8</vt:lpwstr>
  </property>
  <property fmtid="{D5CDD505-2E9C-101B-9397-08002B2CF9AE}" pid="3" name="MediaServiceImageTags">
    <vt:lpwstr/>
  </property>
</Properties>
</file>