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91.93\001_health\【栄養関係】\400_特定給食施設関係\20_児童福祉施設における食事の提供に関する援助及び指導のための資料について\【作業中】児童福祉施設給食算定資料_食事摂取基準2025年版\"/>
    </mc:Choice>
  </mc:AlternateContent>
  <bookViews>
    <workbookView xWindow="0" yWindow="0" windowWidth="23040" windowHeight="9096"/>
  </bookViews>
  <sheets>
    <sheet name="① 使い方の説明" sheetId="17" r:id="rId1"/>
    <sheet name="②１～２歳児推定エネルギー必要量算出シート" sheetId="13" r:id="rId2"/>
    <sheet name="③３～５歳児推定エネルギー必要量算出シート" sheetId="14" r:id="rId3"/>
    <sheet name="④肥満度区分集計" sheetId="18" r:id="rId4"/>
    <sheet name="⑤給与栄養目標量算出シート" sheetId="15" r:id="rId5"/>
  </sheets>
  <definedNames>
    <definedName name="_xlnm._FilterDatabase" localSheetId="1" hidden="1">'②１～２歳児推定エネルギー必要量算出シート'!$B$8:$U$8</definedName>
    <definedName name="_xlnm._FilterDatabase" localSheetId="2" hidden="1">'③３～５歳児推定エネルギー必要量算出シート'!$B$8:$P$8</definedName>
    <definedName name="_xlnm.Print_Area" localSheetId="1">'②１～２歳児推定エネルギー必要量算出シート'!$A$1:$Q$59</definedName>
  </definedNames>
  <calcPr calcId="162913"/>
</workbook>
</file>

<file path=xl/calcChain.xml><?xml version="1.0" encoding="utf-8"?>
<calcChain xmlns="http://schemas.openxmlformats.org/spreadsheetml/2006/main">
  <c r="D6" i="14" l="1"/>
  <c r="D5" i="14"/>
  <c r="N39" i="14"/>
  <c r="N40" i="14"/>
  <c r="N41" i="14"/>
  <c r="N42" i="14"/>
  <c r="N43" i="14"/>
  <c r="N44" i="14"/>
  <c r="N45" i="14"/>
  <c r="N46" i="14"/>
  <c r="N47" i="14"/>
  <c r="N48" i="14"/>
  <c r="N49" i="14"/>
  <c r="N50" i="14"/>
  <c r="N51" i="14"/>
  <c r="N52" i="14"/>
  <c r="N53" i="14"/>
  <c r="N54" i="14"/>
  <c r="N55" i="14"/>
  <c r="N56" i="14"/>
  <c r="N57" i="14"/>
  <c r="N58" i="14"/>
  <c r="D6" i="13"/>
  <c r="D5" i="13"/>
  <c r="D9" i="15" s="1"/>
  <c r="M31" i="15" l="1"/>
  <c r="J30" i="15"/>
  <c r="F31" i="15"/>
  <c r="D31" i="15"/>
  <c r="K13" i="14" l="1"/>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11" i="14"/>
  <c r="K12" i="14"/>
  <c r="K10" i="14"/>
  <c r="K9" i="14"/>
  <c r="N10" i="13" l="1"/>
  <c r="M10" i="13"/>
  <c r="K10" i="13"/>
  <c r="L10" i="13" s="1"/>
  <c r="O10" i="13" s="1"/>
  <c r="O31" i="15" l="1"/>
  <c r="M10" i="14" l="1"/>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9" i="14"/>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9" i="13"/>
  <c r="N26" i="14" l="1"/>
  <c r="N27" i="14"/>
  <c r="N28" i="14"/>
  <c r="N29" i="14"/>
  <c r="N30" i="14"/>
  <c r="N31" i="14"/>
  <c r="N32" i="14"/>
  <c r="N33" i="14"/>
  <c r="N34" i="14"/>
  <c r="N35" i="14"/>
  <c r="N36" i="14"/>
  <c r="N37" i="14"/>
  <c r="N38" i="14"/>
  <c r="N9" i="14"/>
  <c r="N10" i="14"/>
  <c r="N11" i="14"/>
  <c r="N12" i="14"/>
  <c r="N13" i="14"/>
  <c r="N14" i="14"/>
  <c r="N15" i="14"/>
  <c r="N16" i="14"/>
  <c r="N17" i="14"/>
  <c r="N18" i="14"/>
  <c r="N19" i="14"/>
  <c r="N20" i="14"/>
  <c r="N21" i="14"/>
  <c r="N22" i="14"/>
  <c r="N23" i="14"/>
  <c r="N24" i="14"/>
  <c r="N25" i="14"/>
  <c r="N9" i="13"/>
  <c r="L13" i="14"/>
  <c r="L16" i="14"/>
  <c r="O16" i="14" s="1"/>
  <c r="L17" i="14"/>
  <c r="O17" i="14" s="1"/>
  <c r="L20" i="14"/>
  <c r="O20" i="14" s="1"/>
  <c r="L21" i="14"/>
  <c r="O21" i="14" s="1"/>
  <c r="L25" i="14"/>
  <c r="L28" i="14"/>
  <c r="L29" i="14"/>
  <c r="O29" i="14" s="1"/>
  <c r="L32" i="14"/>
  <c r="L33" i="14"/>
  <c r="O33" i="14" s="1"/>
  <c r="L36" i="14"/>
  <c r="L37" i="14"/>
  <c r="L40" i="14"/>
  <c r="O40" i="14" s="1"/>
  <c r="L41" i="14"/>
  <c r="O41" i="14" s="1"/>
  <c r="L42" i="14"/>
  <c r="O42" i="14" s="1"/>
  <c r="L43" i="14"/>
  <c r="L44" i="14"/>
  <c r="L45" i="14"/>
  <c r="O45" i="14" s="1"/>
  <c r="L46" i="14"/>
  <c r="O46" i="14" s="1"/>
  <c r="L47" i="14"/>
  <c r="O47" i="14" s="1"/>
  <c r="L48" i="14"/>
  <c r="O48" i="14" s="1"/>
  <c r="L49" i="14"/>
  <c r="L50" i="14"/>
  <c r="L51" i="14"/>
  <c r="O51" i="14" s="1"/>
  <c r="L52" i="14"/>
  <c r="O52" i="14" s="1"/>
  <c r="L53" i="14"/>
  <c r="O53" i="14" s="1"/>
  <c r="L54" i="14"/>
  <c r="O54" i="14" s="1"/>
  <c r="L55" i="14"/>
  <c r="L56" i="14"/>
  <c r="L57" i="14"/>
  <c r="O57" i="14" s="1"/>
  <c r="L58" i="14"/>
  <c r="O58" i="14" s="1"/>
  <c r="L9" i="14"/>
  <c r="O9" i="14" s="1"/>
  <c r="L10" i="14"/>
  <c r="O10" i="14" s="1"/>
  <c r="L11" i="14"/>
  <c r="L12" i="14"/>
  <c r="L14" i="14"/>
  <c r="O14" i="14" s="1"/>
  <c r="L15" i="14"/>
  <c r="O15" i="14" s="1"/>
  <c r="L18" i="14"/>
  <c r="O18" i="14" s="1"/>
  <c r="L19" i="14"/>
  <c r="O19" i="14" s="1"/>
  <c r="L22" i="14"/>
  <c r="O22" i="14" s="1"/>
  <c r="L23" i="14"/>
  <c r="L24" i="14"/>
  <c r="L26" i="14"/>
  <c r="O26" i="14" s="1"/>
  <c r="L27" i="14"/>
  <c r="O27" i="14" s="1"/>
  <c r="L30" i="14"/>
  <c r="O30" i="14" s="1"/>
  <c r="L31" i="14"/>
  <c r="L34" i="14"/>
  <c r="O34" i="14" s="1"/>
  <c r="L35" i="14"/>
  <c r="L38" i="14"/>
  <c r="O38" i="14" s="1"/>
  <c r="L39" i="14"/>
  <c r="O39" i="14" s="1"/>
  <c r="I21" i="14"/>
  <c r="J21" i="14" s="1"/>
  <c r="F10" i="14"/>
  <c r="I10" i="14" s="1"/>
  <c r="J10" i="14" s="1"/>
  <c r="F11" i="14"/>
  <c r="I11" i="14" s="1"/>
  <c r="J11" i="14" s="1"/>
  <c r="F12" i="14"/>
  <c r="I12" i="14" s="1"/>
  <c r="J12" i="14" s="1"/>
  <c r="F13" i="14"/>
  <c r="I13" i="14" s="1"/>
  <c r="J13" i="14" s="1"/>
  <c r="F14" i="14"/>
  <c r="I14" i="14" s="1"/>
  <c r="J14" i="14" s="1"/>
  <c r="F15" i="14"/>
  <c r="I15" i="14" s="1"/>
  <c r="J15" i="14" s="1"/>
  <c r="F16" i="14"/>
  <c r="I16" i="14" s="1"/>
  <c r="J16" i="14" s="1"/>
  <c r="F17" i="14"/>
  <c r="I17" i="14" s="1"/>
  <c r="J17" i="14" s="1"/>
  <c r="F18" i="14"/>
  <c r="I18" i="14" s="1"/>
  <c r="J18" i="14" s="1"/>
  <c r="F19" i="14"/>
  <c r="I19" i="14" s="1"/>
  <c r="J19" i="14" s="1"/>
  <c r="F20" i="14"/>
  <c r="I20" i="14" s="1"/>
  <c r="J20" i="14" s="1"/>
  <c r="F21" i="14"/>
  <c r="F22" i="14"/>
  <c r="I22" i="14" s="1"/>
  <c r="J22" i="14" s="1"/>
  <c r="F23" i="14"/>
  <c r="I23" i="14" s="1"/>
  <c r="J23" i="14" s="1"/>
  <c r="F24" i="14"/>
  <c r="I24" i="14" s="1"/>
  <c r="J24" i="14" s="1"/>
  <c r="F25" i="14"/>
  <c r="I25" i="14" s="1"/>
  <c r="J25" i="14" s="1"/>
  <c r="F26" i="14"/>
  <c r="I26" i="14" s="1"/>
  <c r="J26" i="14" s="1"/>
  <c r="F27" i="14"/>
  <c r="I27" i="14" s="1"/>
  <c r="J27" i="14" s="1"/>
  <c r="F28" i="14"/>
  <c r="I28" i="14" s="1"/>
  <c r="J28" i="14" s="1"/>
  <c r="F29" i="14"/>
  <c r="I29" i="14" s="1"/>
  <c r="J29" i="14" s="1"/>
  <c r="F30" i="14"/>
  <c r="I30" i="14" s="1"/>
  <c r="J30" i="14" s="1"/>
  <c r="F31" i="14"/>
  <c r="I31" i="14" s="1"/>
  <c r="J31" i="14" s="1"/>
  <c r="F32" i="14"/>
  <c r="I32" i="14" s="1"/>
  <c r="J32" i="14" s="1"/>
  <c r="F33" i="14"/>
  <c r="I33" i="14" s="1"/>
  <c r="J33" i="14" s="1"/>
  <c r="F34" i="14"/>
  <c r="I34" i="14" s="1"/>
  <c r="J34" i="14" s="1"/>
  <c r="F35" i="14"/>
  <c r="I35" i="14" s="1"/>
  <c r="J35" i="14" s="1"/>
  <c r="F36" i="14"/>
  <c r="I36" i="14" s="1"/>
  <c r="J36" i="14" s="1"/>
  <c r="F37" i="14"/>
  <c r="I37" i="14" s="1"/>
  <c r="J37" i="14" s="1"/>
  <c r="F38" i="14"/>
  <c r="I38" i="14" s="1"/>
  <c r="J38" i="14" s="1"/>
  <c r="F39" i="14"/>
  <c r="I39" i="14" s="1"/>
  <c r="J39" i="14" s="1"/>
  <c r="F40" i="14"/>
  <c r="I40" i="14" s="1"/>
  <c r="J40" i="14" s="1"/>
  <c r="F41" i="14"/>
  <c r="I41" i="14" s="1"/>
  <c r="J41" i="14" s="1"/>
  <c r="F42" i="14"/>
  <c r="I42" i="14" s="1"/>
  <c r="J42" i="14" s="1"/>
  <c r="F43" i="14"/>
  <c r="I43" i="14" s="1"/>
  <c r="J43" i="14" s="1"/>
  <c r="F44" i="14"/>
  <c r="I44" i="14" s="1"/>
  <c r="J44" i="14" s="1"/>
  <c r="F45" i="14"/>
  <c r="I45" i="14" s="1"/>
  <c r="J45" i="14" s="1"/>
  <c r="F46" i="14"/>
  <c r="I46" i="14" s="1"/>
  <c r="J46" i="14" s="1"/>
  <c r="F47" i="14"/>
  <c r="I47" i="14" s="1"/>
  <c r="J47" i="14" s="1"/>
  <c r="F48" i="14"/>
  <c r="I48" i="14" s="1"/>
  <c r="J48" i="14" s="1"/>
  <c r="F49" i="14"/>
  <c r="I49" i="14" s="1"/>
  <c r="J49" i="14" s="1"/>
  <c r="F50" i="14"/>
  <c r="I50" i="14" s="1"/>
  <c r="J50" i="14" s="1"/>
  <c r="F51" i="14"/>
  <c r="I51" i="14" s="1"/>
  <c r="J51" i="14" s="1"/>
  <c r="F52" i="14"/>
  <c r="I52" i="14" s="1"/>
  <c r="J52" i="14" s="1"/>
  <c r="F53" i="14"/>
  <c r="I53" i="14" s="1"/>
  <c r="J53" i="14" s="1"/>
  <c r="F54" i="14"/>
  <c r="I54" i="14" s="1"/>
  <c r="J54" i="14" s="1"/>
  <c r="F55" i="14"/>
  <c r="I55" i="14" s="1"/>
  <c r="J55" i="14" s="1"/>
  <c r="F56" i="14"/>
  <c r="I56" i="14" s="1"/>
  <c r="J56" i="14" s="1"/>
  <c r="F57" i="14"/>
  <c r="I57" i="14" s="1"/>
  <c r="J57" i="14" s="1"/>
  <c r="F58" i="14"/>
  <c r="I58" i="14" s="1"/>
  <c r="J58" i="14" s="1"/>
  <c r="F9" i="14"/>
  <c r="I9" i="14" s="1"/>
  <c r="J9" i="14" s="1"/>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L46" i="13"/>
  <c r="O46" i="13" s="1"/>
  <c r="K9" i="13"/>
  <c r="L9" i="13" s="1"/>
  <c r="O9" i="13" s="1"/>
  <c r="F10" i="13"/>
  <c r="I10" i="13" s="1"/>
  <c r="J10" i="13" s="1"/>
  <c r="F11" i="13"/>
  <c r="I11" i="13" s="1"/>
  <c r="F12" i="13"/>
  <c r="I12" i="13" s="1"/>
  <c r="F13" i="13"/>
  <c r="I13" i="13" s="1"/>
  <c r="F14" i="13"/>
  <c r="I14" i="13" s="1"/>
  <c r="F15" i="13"/>
  <c r="I15" i="13" s="1"/>
  <c r="F16" i="13"/>
  <c r="I16" i="13" s="1"/>
  <c r="F17" i="13"/>
  <c r="I17" i="13" s="1"/>
  <c r="F18" i="13"/>
  <c r="I18" i="13" s="1"/>
  <c r="F19" i="13"/>
  <c r="I19" i="13" s="1"/>
  <c r="F20" i="13"/>
  <c r="I20" i="13" s="1"/>
  <c r="F21" i="13"/>
  <c r="I21" i="13" s="1"/>
  <c r="F22" i="13"/>
  <c r="I22" i="13" s="1"/>
  <c r="F23" i="13"/>
  <c r="I23" i="13" s="1"/>
  <c r="F24" i="13"/>
  <c r="I24" i="13" s="1"/>
  <c r="F25" i="13"/>
  <c r="I25" i="13" s="1"/>
  <c r="F26" i="13"/>
  <c r="I26" i="13" s="1"/>
  <c r="F27" i="13"/>
  <c r="I27" i="13" s="1"/>
  <c r="J27" i="13" s="1"/>
  <c r="F28" i="13"/>
  <c r="I28" i="13" s="1"/>
  <c r="J28" i="13" s="1"/>
  <c r="F29" i="13"/>
  <c r="I29" i="13" s="1"/>
  <c r="F30" i="13"/>
  <c r="I30" i="13" s="1"/>
  <c r="J30" i="13" s="1"/>
  <c r="F31" i="13"/>
  <c r="I31" i="13" s="1"/>
  <c r="F32" i="13"/>
  <c r="I32" i="13" s="1"/>
  <c r="J32" i="13" s="1"/>
  <c r="F33" i="13"/>
  <c r="I33" i="13" s="1"/>
  <c r="F34" i="13"/>
  <c r="I34" i="13" s="1"/>
  <c r="J34" i="13" s="1"/>
  <c r="F35" i="13"/>
  <c r="I35" i="13" s="1"/>
  <c r="F36" i="13"/>
  <c r="I36" i="13" s="1"/>
  <c r="F37" i="13"/>
  <c r="I37" i="13" s="1"/>
  <c r="J37" i="13" s="1"/>
  <c r="F38" i="13"/>
  <c r="I38" i="13" s="1"/>
  <c r="J38" i="13" s="1"/>
  <c r="F39" i="13"/>
  <c r="I39" i="13" s="1"/>
  <c r="J39" i="13" s="1"/>
  <c r="F40" i="13"/>
  <c r="I40" i="13" s="1"/>
  <c r="J40" i="13" s="1"/>
  <c r="F41" i="13"/>
  <c r="I41" i="13" s="1"/>
  <c r="F42" i="13"/>
  <c r="I42" i="13" s="1"/>
  <c r="J42" i="13" s="1"/>
  <c r="F43" i="13"/>
  <c r="I43" i="13" s="1"/>
  <c r="J43" i="13" s="1"/>
  <c r="F44" i="13"/>
  <c r="I44" i="13" s="1"/>
  <c r="J44" i="13" s="1"/>
  <c r="F45" i="13"/>
  <c r="I45" i="13" s="1"/>
  <c r="J45" i="13" s="1"/>
  <c r="F46" i="13"/>
  <c r="I46" i="13" s="1"/>
  <c r="J46" i="13" s="1"/>
  <c r="F47" i="13"/>
  <c r="I47" i="13" s="1"/>
  <c r="F48" i="13"/>
  <c r="I48" i="13" s="1"/>
  <c r="F49" i="13"/>
  <c r="I49" i="13" s="1"/>
  <c r="J49" i="13" s="1"/>
  <c r="F50" i="13"/>
  <c r="I50" i="13" s="1"/>
  <c r="J50" i="13" s="1"/>
  <c r="F51" i="13"/>
  <c r="I51" i="13" s="1"/>
  <c r="J51" i="13" s="1"/>
  <c r="F52" i="13"/>
  <c r="I52" i="13" s="1"/>
  <c r="J52" i="13" s="1"/>
  <c r="F53" i="13"/>
  <c r="I53" i="13" s="1"/>
  <c r="J53" i="13" s="1"/>
  <c r="F54" i="13"/>
  <c r="I54" i="13" s="1"/>
  <c r="F55" i="13"/>
  <c r="I55" i="13" s="1"/>
  <c r="J55" i="13" s="1"/>
  <c r="F56" i="13"/>
  <c r="I56" i="13" s="1"/>
  <c r="J56" i="13" s="1"/>
  <c r="F57" i="13"/>
  <c r="I57" i="13" s="1"/>
  <c r="J57" i="13" s="1"/>
  <c r="F58" i="13"/>
  <c r="I58" i="13" s="1"/>
  <c r="J58" i="13" s="1"/>
  <c r="F9" i="13"/>
  <c r="I9" i="13" s="1"/>
  <c r="K11" i="13"/>
  <c r="L11" i="13" s="1"/>
  <c r="O11" i="13" s="1"/>
  <c r="K12" i="13"/>
  <c r="L12" i="13" s="1"/>
  <c r="O12" i="13" s="1"/>
  <c r="K13" i="13"/>
  <c r="L13" i="13" s="1"/>
  <c r="O13" i="13" s="1"/>
  <c r="K14" i="13"/>
  <c r="L14" i="13" s="1"/>
  <c r="O14" i="13" s="1"/>
  <c r="K15" i="13"/>
  <c r="L15" i="13" s="1"/>
  <c r="O15" i="13" s="1"/>
  <c r="K16" i="13"/>
  <c r="L16" i="13" s="1"/>
  <c r="O16" i="13" s="1"/>
  <c r="K17" i="13"/>
  <c r="L17" i="13" s="1"/>
  <c r="K18" i="13"/>
  <c r="L18" i="13" s="1"/>
  <c r="O18" i="13" s="1"/>
  <c r="K19" i="13"/>
  <c r="L19" i="13" s="1"/>
  <c r="O19" i="13" s="1"/>
  <c r="K20" i="13"/>
  <c r="L20" i="13" s="1"/>
  <c r="O20" i="13" s="1"/>
  <c r="K21" i="13"/>
  <c r="L21" i="13" s="1"/>
  <c r="O21" i="13" s="1"/>
  <c r="K22" i="13"/>
  <c r="L22" i="13" s="1"/>
  <c r="O22" i="13" s="1"/>
  <c r="K23" i="13"/>
  <c r="L23" i="13" s="1"/>
  <c r="O23" i="13" s="1"/>
  <c r="K24" i="13"/>
  <c r="L24" i="13" s="1"/>
  <c r="K25" i="13"/>
  <c r="L25" i="13" s="1"/>
  <c r="O25" i="13" s="1"/>
  <c r="K26" i="13"/>
  <c r="L26" i="13" s="1"/>
  <c r="O26" i="13" s="1"/>
  <c r="K27" i="13"/>
  <c r="L27" i="13" s="1"/>
  <c r="O27" i="13" s="1"/>
  <c r="K28" i="13"/>
  <c r="L28" i="13" s="1"/>
  <c r="K29" i="13"/>
  <c r="L29" i="13" s="1"/>
  <c r="K30" i="13"/>
  <c r="L30" i="13" s="1"/>
  <c r="K31" i="13"/>
  <c r="L31" i="13" s="1"/>
  <c r="O31" i="13" s="1"/>
  <c r="K32" i="13"/>
  <c r="L32" i="13" s="1"/>
  <c r="O32" i="13" s="1"/>
  <c r="K33" i="13"/>
  <c r="L33" i="13" s="1"/>
  <c r="O33" i="13" s="1"/>
  <c r="K34" i="13"/>
  <c r="L34" i="13" s="1"/>
  <c r="O34" i="13" s="1"/>
  <c r="K35" i="13"/>
  <c r="L35" i="13" s="1"/>
  <c r="K36" i="13"/>
  <c r="L36" i="13" s="1"/>
  <c r="K37" i="13"/>
  <c r="L37" i="13" s="1"/>
  <c r="K38" i="13"/>
  <c r="L38" i="13" s="1"/>
  <c r="O38" i="13" s="1"/>
  <c r="K39" i="13"/>
  <c r="L39" i="13" s="1"/>
  <c r="O39" i="13" s="1"/>
  <c r="K40" i="13"/>
  <c r="L40" i="13" s="1"/>
  <c r="O40" i="13" s="1"/>
  <c r="K41" i="13"/>
  <c r="L41" i="13" s="1"/>
  <c r="K42" i="13"/>
  <c r="L42" i="13" s="1"/>
  <c r="K43" i="13"/>
  <c r="L43" i="13" s="1"/>
  <c r="K44" i="13"/>
  <c r="L44" i="13" s="1"/>
  <c r="O44" i="13" s="1"/>
  <c r="K45" i="13"/>
  <c r="L45" i="13" s="1"/>
  <c r="O45" i="13" s="1"/>
  <c r="K46" i="13"/>
  <c r="K47" i="13"/>
  <c r="L47" i="13" s="1"/>
  <c r="K48" i="13"/>
  <c r="L48" i="13" s="1"/>
  <c r="K49" i="13"/>
  <c r="L49" i="13" s="1"/>
  <c r="O49" i="13" s="1"/>
  <c r="K50" i="13"/>
  <c r="L50" i="13" s="1"/>
  <c r="O50" i="13" s="1"/>
  <c r="K51" i="13"/>
  <c r="L51" i="13" s="1"/>
  <c r="O51" i="13" s="1"/>
  <c r="K52" i="13"/>
  <c r="L52" i="13" s="1"/>
  <c r="K53" i="13"/>
  <c r="L53" i="13" s="1"/>
  <c r="O53" i="13" s="1"/>
  <c r="K54" i="13"/>
  <c r="L54" i="13" s="1"/>
  <c r="K55" i="13"/>
  <c r="L55" i="13" s="1"/>
  <c r="O55" i="13" s="1"/>
  <c r="K56" i="13"/>
  <c r="L56" i="13" s="1"/>
  <c r="O56" i="13" s="1"/>
  <c r="K57" i="13"/>
  <c r="L57" i="13" s="1"/>
  <c r="O57" i="13" s="1"/>
  <c r="K58" i="13"/>
  <c r="L58" i="13" s="1"/>
  <c r="O58" i="13" s="1"/>
  <c r="J29" i="13"/>
  <c r="J31" i="13"/>
  <c r="J33" i="13"/>
  <c r="J35" i="13"/>
  <c r="J36" i="13"/>
  <c r="J41" i="13"/>
  <c r="J47" i="13"/>
  <c r="J48" i="13"/>
  <c r="J54" i="13"/>
  <c r="D18" i="18" l="1"/>
  <c r="D17" i="18"/>
  <c r="D19" i="18"/>
  <c r="O13" i="14"/>
  <c r="O35" i="14"/>
  <c r="O24" i="14"/>
  <c r="O37" i="14"/>
  <c r="O25" i="14"/>
  <c r="O23" i="14"/>
  <c r="O12" i="14"/>
  <c r="O56" i="14"/>
  <c r="O50" i="14"/>
  <c r="O44" i="14"/>
  <c r="O31" i="14"/>
  <c r="O11" i="14"/>
  <c r="O55" i="14"/>
  <c r="O49" i="14"/>
  <c r="O43" i="14"/>
  <c r="O52" i="13"/>
  <c r="O41" i="13"/>
  <c r="O43" i="13"/>
  <c r="O47" i="13"/>
  <c r="O37" i="13"/>
  <c r="O35" i="13"/>
  <c r="O29" i="13"/>
  <c r="O54" i="13"/>
  <c r="O36" i="13"/>
  <c r="O42" i="13"/>
  <c r="O30" i="13"/>
  <c r="O48" i="13"/>
  <c r="O24" i="13"/>
  <c r="O17" i="13"/>
  <c r="O28" i="13"/>
  <c r="O36" i="14"/>
  <c r="O28" i="14"/>
  <c r="O32" i="14"/>
  <c r="L8" i="15"/>
  <c r="M8" i="15"/>
  <c r="Q31" i="15"/>
  <c r="M24" i="15"/>
  <c r="L24" i="15"/>
  <c r="J11" i="13"/>
  <c r="AC31" i="15"/>
  <c r="AA31" i="15"/>
  <c r="Y31" i="15"/>
  <c r="W31" i="15"/>
  <c r="U31" i="15"/>
  <c r="S31" i="15"/>
  <c r="H31" i="15"/>
  <c r="J16" i="13"/>
  <c r="J17" i="13"/>
  <c r="J18" i="13"/>
  <c r="J19" i="13"/>
  <c r="J20" i="13"/>
  <c r="J21" i="13"/>
  <c r="J22" i="13"/>
  <c r="J23" i="13"/>
  <c r="J24" i="13"/>
  <c r="J25" i="13"/>
  <c r="J26" i="13"/>
  <c r="E25" i="15"/>
  <c r="D25" i="15"/>
  <c r="E9" i="15"/>
  <c r="O9" i="15" s="1"/>
  <c r="O10" i="15" s="1"/>
  <c r="N9" i="15"/>
  <c r="N10" i="15" s="1"/>
  <c r="K8" i="14"/>
  <c r="L8" i="14"/>
  <c r="O8" i="14"/>
  <c r="F8" i="14"/>
  <c r="I8" i="14" s="1"/>
  <c r="J8" i="14" s="1"/>
  <c r="K8" i="13"/>
  <c r="L8" i="13"/>
  <c r="N8" i="13"/>
  <c r="O8" i="13" s="1"/>
  <c r="J9" i="13"/>
  <c r="J12" i="13"/>
  <c r="J13" i="13"/>
  <c r="J14" i="13"/>
  <c r="J15" i="13"/>
  <c r="F8" i="13"/>
  <c r="I8" i="13" s="1"/>
  <c r="J8" i="13" s="1"/>
  <c r="D35" i="15" l="1"/>
  <c r="D7" i="18"/>
  <c r="D6" i="18"/>
  <c r="D8" i="18"/>
  <c r="D16" i="15"/>
  <c r="D15" i="15"/>
  <c r="N11" i="15"/>
  <c r="N12" i="15" s="1"/>
  <c r="N13" i="15" s="1"/>
  <c r="D3" i="18"/>
  <c r="D34" i="15"/>
  <c r="AB25" i="15"/>
  <c r="AB26" i="15" s="1"/>
  <c r="R25" i="15"/>
  <c r="R26" i="15" s="1"/>
  <c r="J25" i="15"/>
  <c r="J26" i="15" s="1"/>
  <c r="L25" i="15"/>
  <c r="L26" i="15" s="1"/>
  <c r="X25" i="15"/>
  <c r="X26" i="15" s="1"/>
  <c r="V25" i="15"/>
  <c r="V26" i="15" s="1"/>
  <c r="N25" i="15"/>
  <c r="N26" i="15" s="1"/>
  <c r="T25" i="15"/>
  <c r="T26" i="15" s="1"/>
  <c r="Z25" i="15"/>
  <c r="Z26" i="15" s="1"/>
  <c r="P25" i="15"/>
  <c r="P26" i="15" s="1"/>
  <c r="D26" i="15"/>
  <c r="O25" i="15"/>
  <c r="O26" i="15" s="1"/>
  <c r="K25" i="15"/>
  <c r="K26" i="15" s="1"/>
  <c r="U25" i="15"/>
  <c r="U26" i="15" s="1"/>
  <c r="Y25" i="15"/>
  <c r="Y26" i="15" s="1"/>
  <c r="E26" i="15"/>
  <c r="S25" i="15"/>
  <c r="S26" i="15" s="1"/>
  <c r="M25" i="15"/>
  <c r="M26" i="15" s="1"/>
  <c r="AC25" i="15"/>
  <c r="AC26" i="15" s="1"/>
  <c r="Q25" i="15"/>
  <c r="Q26" i="15" s="1"/>
  <c r="AA25" i="15"/>
  <c r="AA26" i="15" s="1"/>
  <c r="W25" i="15"/>
  <c r="W26" i="15" s="1"/>
  <c r="P9" i="15"/>
  <c r="P10" i="15" s="1"/>
  <c r="X9" i="15"/>
  <c r="X10" i="15" s="1"/>
  <c r="D10" i="15"/>
  <c r="Z9" i="15"/>
  <c r="Z10" i="15" s="1"/>
  <c r="R9" i="15"/>
  <c r="R10" i="15" s="1"/>
  <c r="AB9" i="15"/>
  <c r="AB10" i="15" s="1"/>
  <c r="AB11" i="15" s="1"/>
  <c r="T9" i="15"/>
  <c r="T10" i="15" s="1"/>
  <c r="V9" i="15"/>
  <c r="V10" i="15" s="1"/>
  <c r="L9" i="15"/>
  <c r="L10" i="15" s="1"/>
  <c r="M9" i="15"/>
  <c r="M10" i="15" s="1"/>
  <c r="U9" i="15"/>
  <c r="U10" i="15" s="1"/>
  <c r="Q9" i="15"/>
  <c r="Q10" i="15" s="1"/>
  <c r="Y9" i="15"/>
  <c r="Y10" i="15" s="1"/>
  <c r="S9" i="15"/>
  <c r="S10" i="15" s="1"/>
  <c r="W9" i="15"/>
  <c r="W10" i="15" s="1"/>
  <c r="E10" i="15"/>
  <c r="AC9" i="15"/>
  <c r="AC10" i="15" s="1"/>
  <c r="AA9" i="15"/>
  <c r="AA10" i="15" s="1"/>
  <c r="O59" i="14"/>
  <c r="D28" i="15" s="1"/>
  <c r="D29" i="15" s="1"/>
  <c r="D15" i="18"/>
  <c r="D14" i="18"/>
  <c r="D16" i="18"/>
  <c r="D5" i="18"/>
  <c r="D4" i="18"/>
  <c r="O59" i="13"/>
  <c r="H34" i="15" l="1"/>
  <c r="H35" i="15"/>
  <c r="G18" i="18"/>
  <c r="G14" i="18"/>
  <c r="D27" i="15"/>
  <c r="N27" i="15"/>
  <c r="N28" i="15" s="1"/>
  <c r="N29" i="15" s="1"/>
  <c r="N32" i="15" s="1"/>
  <c r="J27" i="15"/>
  <c r="J28" i="15" s="1"/>
  <c r="J29" i="15" s="1"/>
  <c r="J32" i="15" s="1"/>
  <c r="P27" i="15"/>
  <c r="P28" i="15" s="1"/>
  <c r="P29" i="15" s="1"/>
  <c r="P32" i="15" s="1"/>
  <c r="R27" i="15"/>
  <c r="R28" i="15" s="1"/>
  <c r="R29" i="15" s="1"/>
  <c r="R32" i="15" s="1"/>
  <c r="D11" i="15"/>
  <c r="AB12" i="15"/>
  <c r="AB13" i="15" s="1"/>
  <c r="X11" i="15"/>
  <c r="X12" i="15" s="1"/>
  <c r="X13" i="15" s="1"/>
  <c r="V27" i="15"/>
  <c r="V28" i="15" s="1"/>
  <c r="V29" i="15" s="1"/>
  <c r="V32" i="15" s="1"/>
  <c r="Z27" i="15"/>
  <c r="Z28" i="15" s="1"/>
  <c r="Z29" i="15" s="1"/>
  <c r="Z32" i="15" s="1"/>
  <c r="X27" i="15"/>
  <c r="X28" i="15" s="1"/>
  <c r="X29" i="15" s="1"/>
  <c r="X32" i="15" s="1"/>
  <c r="AB27" i="15"/>
  <c r="AB28" i="15" s="1"/>
  <c r="AB29" i="15" s="1"/>
  <c r="AB32" i="15" s="1"/>
  <c r="T27" i="15"/>
  <c r="T28" i="15" s="1"/>
  <c r="T29" i="15" s="1"/>
  <c r="T32" i="15" s="1"/>
  <c r="L27" i="15"/>
  <c r="L28" i="15" s="1"/>
  <c r="L29" i="15" s="1"/>
  <c r="L32" i="15" s="1"/>
  <c r="V11" i="15"/>
  <c r="V12" i="15" s="1"/>
  <c r="V13" i="15" s="1"/>
  <c r="Z11" i="15"/>
  <c r="Z12" i="15" s="1"/>
  <c r="Z13" i="15" s="1"/>
  <c r="T11" i="15"/>
  <c r="T12" i="15" s="1"/>
  <c r="T13" i="15" s="1"/>
  <c r="L11" i="15"/>
  <c r="L12" i="15" s="1"/>
  <c r="L13" i="15" s="1"/>
  <c r="R11" i="15"/>
  <c r="R12" i="15" s="1"/>
  <c r="R13" i="15" s="1"/>
  <c r="P11" i="15"/>
  <c r="P12" i="15" s="1"/>
  <c r="P13" i="15" s="1"/>
  <c r="I5" i="14"/>
  <c r="F35" i="15"/>
  <c r="D32" i="15"/>
  <c r="F29" i="15"/>
  <c r="F32" i="15" s="1"/>
  <c r="F34" i="15"/>
  <c r="H29" i="15"/>
  <c r="H32" i="15" s="1"/>
  <c r="D20" i="18"/>
  <c r="E20" i="18" s="1"/>
  <c r="D9" i="18"/>
  <c r="E7" i="18" s="1"/>
  <c r="I5" i="13"/>
  <c r="D12" i="15"/>
  <c r="D13" i="15" s="1"/>
  <c r="H18" i="18" l="1"/>
  <c r="H14" i="18"/>
  <c r="E14" i="18"/>
  <c r="E19" i="18"/>
  <c r="E18" i="18"/>
  <c r="E16" i="18"/>
  <c r="E15" i="18"/>
  <c r="E17" i="18"/>
  <c r="E6" i="18"/>
  <c r="E4" i="18"/>
  <c r="E8" i="18"/>
  <c r="E5" i="18"/>
  <c r="E3" i="18"/>
  <c r="E9" i="18"/>
  <c r="H15" i="15"/>
  <c r="F13" i="15"/>
  <c r="H16" i="15"/>
  <c r="F15" i="15"/>
  <c r="H13" i="15"/>
  <c r="F16" i="15"/>
</calcChain>
</file>

<file path=xl/sharedStrings.xml><?xml version="1.0" encoding="utf-8"?>
<sst xmlns="http://schemas.openxmlformats.org/spreadsheetml/2006/main" count="319" uniqueCount="143">
  <si>
    <t>　</t>
    <phoneticPr fontId="2"/>
  </si>
  <si>
    <t>鉄（mｇ）</t>
    <rPh sb="0" eb="1">
      <t>テツ</t>
    </rPh>
    <phoneticPr fontId="2"/>
  </si>
  <si>
    <t>男児</t>
    <rPh sb="0" eb="1">
      <t>オトコ</t>
    </rPh>
    <rPh sb="1" eb="2">
      <t>ジ</t>
    </rPh>
    <phoneticPr fontId="2"/>
  </si>
  <si>
    <t>女児</t>
    <rPh sb="0" eb="1">
      <t>オンナ</t>
    </rPh>
    <rPh sb="1" eb="2">
      <t>ジ</t>
    </rPh>
    <phoneticPr fontId="2"/>
  </si>
  <si>
    <t>性別</t>
    <rPh sb="0" eb="1">
      <t>セイ</t>
    </rPh>
    <rPh sb="1" eb="2">
      <t>ベツ</t>
    </rPh>
    <phoneticPr fontId="2"/>
  </si>
  <si>
    <t>推奨量
（RDA)　　</t>
    <rPh sb="0" eb="2">
      <t>スイショウ</t>
    </rPh>
    <rPh sb="2" eb="3">
      <t>リョウ</t>
    </rPh>
    <phoneticPr fontId="2"/>
  </si>
  <si>
    <t>目標量
（DG)</t>
    <rPh sb="0" eb="2">
      <t>モクヒョウ</t>
    </rPh>
    <rPh sb="2" eb="3">
      <t>リョウ</t>
    </rPh>
    <phoneticPr fontId="2"/>
  </si>
  <si>
    <t>採用基準（指標）</t>
    <rPh sb="0" eb="2">
      <t>サイヨウ</t>
    </rPh>
    <rPh sb="2" eb="4">
      <t>キジュン</t>
    </rPh>
    <rPh sb="5" eb="7">
      <t>シヒョウ</t>
    </rPh>
    <phoneticPr fontId="2"/>
  </si>
  <si>
    <t>男女合計</t>
    <rPh sb="0" eb="2">
      <t>ダンジョ</t>
    </rPh>
    <rPh sb="2" eb="4">
      <t>ゴウケイ</t>
    </rPh>
    <phoneticPr fontId="2"/>
  </si>
  <si>
    <t>カルシウム（mg)</t>
    <phoneticPr fontId="2"/>
  </si>
  <si>
    <t>ビタミンB2（mg)</t>
    <phoneticPr fontId="2"/>
  </si>
  <si>
    <t>ビタミンC（mg)</t>
    <phoneticPr fontId="2"/>
  </si>
  <si>
    <t>※上限600</t>
    <rPh sb="1" eb="3">
      <t>ジョウゲン</t>
    </rPh>
    <phoneticPr fontId="2"/>
  </si>
  <si>
    <t>ナトリウム(mg)</t>
    <phoneticPr fontId="2"/>
  </si>
  <si>
    <t>男児</t>
    <rPh sb="0" eb="2">
      <t>ダンジ</t>
    </rPh>
    <phoneticPr fontId="2"/>
  </si>
  <si>
    <t>女児</t>
    <rPh sb="0" eb="2">
      <t>ジョジ</t>
    </rPh>
    <phoneticPr fontId="2"/>
  </si>
  <si>
    <t>脂質（g)</t>
    <rPh sb="0" eb="2">
      <t>シシツ</t>
    </rPh>
    <phoneticPr fontId="2"/>
  </si>
  <si>
    <t>たんぱく質（g)　</t>
    <rPh sb="4" eb="5">
      <t>シツ</t>
    </rPh>
    <phoneticPr fontId="2"/>
  </si>
  <si>
    <t>たんぱく質（g)　　</t>
    <rPh sb="4" eb="5">
      <t>シツ</t>
    </rPh>
    <phoneticPr fontId="2"/>
  </si>
  <si>
    <t>№</t>
    <phoneticPr fontId="2"/>
  </si>
  <si>
    <t>氏名</t>
    <rPh sb="0" eb="2">
      <t>シメイ</t>
    </rPh>
    <phoneticPr fontId="2"/>
  </si>
  <si>
    <t>生年月日</t>
    <rPh sb="0" eb="2">
      <t>セイネン</t>
    </rPh>
    <rPh sb="2" eb="4">
      <t>ガッピ</t>
    </rPh>
    <phoneticPr fontId="2"/>
  </si>
  <si>
    <t>基準日</t>
    <rPh sb="0" eb="3">
      <t>キジュンビ</t>
    </rPh>
    <phoneticPr fontId="2"/>
  </si>
  <si>
    <t>標準体重
(kg)</t>
    <rPh sb="0" eb="2">
      <t>ヒョウジュン</t>
    </rPh>
    <rPh sb="2" eb="4">
      <t>タイジュウ</t>
    </rPh>
    <phoneticPr fontId="2"/>
  </si>
  <si>
    <t>肥満度
(%)</t>
    <rPh sb="0" eb="2">
      <t>ヒマン</t>
    </rPh>
    <rPh sb="2" eb="3">
      <t>ド</t>
    </rPh>
    <phoneticPr fontId="2"/>
  </si>
  <si>
    <t>体重
(kg)</t>
    <rPh sb="0" eb="2">
      <t>タイジュウ</t>
    </rPh>
    <phoneticPr fontId="2"/>
  </si>
  <si>
    <t>身長
(cm)</t>
    <rPh sb="0" eb="2">
      <t>シンチョウ</t>
    </rPh>
    <phoneticPr fontId="2"/>
  </si>
  <si>
    <t>年齢
（歳）</t>
    <rPh sb="0" eb="2">
      <t>ネンレイ</t>
    </rPh>
    <rPh sb="4" eb="5">
      <t>サイ</t>
    </rPh>
    <phoneticPr fontId="2"/>
  </si>
  <si>
    <r>
      <rPr>
        <b/>
        <sz val="6"/>
        <rFont val="ＭＳ Ｐゴシック"/>
        <family val="3"/>
        <charset val="128"/>
      </rPr>
      <t>エネルギー蓄積量</t>
    </r>
    <r>
      <rPr>
        <b/>
        <sz val="10"/>
        <rFont val="ＭＳ Ｐゴシック"/>
        <family val="3"/>
        <charset val="128"/>
      </rPr>
      <t xml:space="preserve">
(kcal/日）</t>
    </r>
    <rPh sb="5" eb="7">
      <t>チクセキ</t>
    </rPh>
    <rPh sb="7" eb="8">
      <t>リョウ</t>
    </rPh>
    <rPh sb="15" eb="16">
      <t>ニチ</t>
    </rPh>
    <phoneticPr fontId="2"/>
  </si>
  <si>
    <t>推定エネルギー
必要量</t>
    <rPh sb="0" eb="2">
      <t>スイテイ</t>
    </rPh>
    <rPh sb="8" eb="10">
      <t>ヒツヨウ</t>
    </rPh>
    <rPh sb="10" eb="11">
      <t>リョウ</t>
    </rPh>
    <phoneticPr fontId="2"/>
  </si>
  <si>
    <t>例</t>
    <rPh sb="0" eb="1">
      <t>レイ</t>
    </rPh>
    <phoneticPr fontId="2"/>
  </si>
  <si>
    <t>基礎代謝量(kcal/日)</t>
    <rPh sb="0" eb="2">
      <t>キソ</t>
    </rPh>
    <rPh sb="2" eb="4">
      <t>タイシャ</t>
    </rPh>
    <rPh sb="4" eb="5">
      <t>リョウ</t>
    </rPh>
    <rPh sb="11" eb="12">
      <t>ニチ</t>
    </rPh>
    <phoneticPr fontId="2"/>
  </si>
  <si>
    <t>３～５歳児の平均</t>
    <rPh sb="3" eb="5">
      <t>サイジ</t>
    </rPh>
    <rPh sb="6" eb="8">
      <t>ヘイキン</t>
    </rPh>
    <phoneticPr fontId="2"/>
  </si>
  <si>
    <t>岩手　太郎</t>
    <rPh sb="0" eb="2">
      <t>イワテ</t>
    </rPh>
    <rPh sb="3" eb="5">
      <t>タロウ</t>
    </rPh>
    <phoneticPr fontId="2"/>
  </si>
  <si>
    <t>岩手　花子</t>
    <rPh sb="0" eb="2">
      <t>イワテ</t>
    </rPh>
    <rPh sb="3" eb="5">
      <t>ハナコ</t>
    </rPh>
    <phoneticPr fontId="2"/>
  </si>
  <si>
    <t>②男女別児童数(人）</t>
    <rPh sb="1" eb="3">
      <t>ダンジョ</t>
    </rPh>
    <rPh sb="3" eb="4">
      <t>ベツ</t>
    </rPh>
    <rPh sb="4" eb="6">
      <t>ジドウ</t>
    </rPh>
    <rPh sb="6" eb="7">
      <t>スウ</t>
    </rPh>
    <rPh sb="8" eb="9">
      <t>ニン</t>
    </rPh>
    <phoneticPr fontId="2"/>
  </si>
  <si>
    <t>①×②小計</t>
    <rPh sb="3" eb="4">
      <t>ショウ</t>
    </rPh>
    <rPh sb="4" eb="5">
      <t>ケイ</t>
    </rPh>
    <phoneticPr fontId="2"/>
  </si>
  <si>
    <t>最大</t>
    <rPh sb="0" eb="2">
      <t>サイダイ</t>
    </rPh>
    <phoneticPr fontId="2"/>
  </si>
  <si>
    <t>最小</t>
    <rPh sb="0" eb="2">
      <t>サイショウ</t>
    </rPh>
    <phoneticPr fontId="2"/>
  </si>
  <si>
    <t>kcal</t>
    <phoneticPr fontId="2"/>
  </si>
  <si>
    <t>推定エネルギー必要量</t>
    <rPh sb="0" eb="2">
      <t>スイテイ</t>
    </rPh>
    <rPh sb="7" eb="9">
      <t>ヒツヨウ</t>
    </rPh>
    <rPh sb="9" eb="10">
      <t>リョウ</t>
    </rPh>
    <phoneticPr fontId="2"/>
  </si>
  <si>
    <t>カリウム(mg)</t>
    <phoneticPr fontId="2"/>
  </si>
  <si>
    <t>食物繊維(g)</t>
    <rPh sb="0" eb="2">
      <t>ショクモツ</t>
    </rPh>
    <rPh sb="2" eb="4">
      <t>センイ</t>
    </rPh>
    <phoneticPr fontId="2"/>
  </si>
  <si>
    <t>カリウム(g)</t>
    <phoneticPr fontId="2"/>
  </si>
  <si>
    <t>食塩相当量(g)</t>
    <rPh sb="0" eb="2">
      <t>ショクエン</t>
    </rPh>
    <rPh sb="2" eb="4">
      <t>ソウトウ</t>
    </rPh>
    <rPh sb="4" eb="5">
      <t>リョウ</t>
    </rPh>
    <phoneticPr fontId="2"/>
  </si>
  <si>
    <t>　　　　　　　　　　　　　　　　　　　　　　　　　　　　　　　　　　　　　　　　　　　　　　　　　　　　　　　　　　　　　　　　　　　　　　　　　　　　　　　　　　　　　　　　　　　　　　　　　　　　　　　　　　　　　　　　　　　　　　　　　　　　　　　　　　　　　　　</t>
    <phoneticPr fontId="2"/>
  </si>
  <si>
    <t>　　　　　　　　　　　　　　　　　</t>
    <phoneticPr fontId="2"/>
  </si>
  <si>
    <t>ふとりすぎ</t>
    <phoneticPr fontId="2"/>
  </si>
  <si>
    <t>ややふとりすぎ</t>
    <phoneticPr fontId="2"/>
  </si>
  <si>
    <t>ふとりぎみ</t>
    <phoneticPr fontId="2"/>
  </si>
  <si>
    <t>ふつう</t>
    <phoneticPr fontId="2"/>
  </si>
  <si>
    <t>やせ</t>
    <phoneticPr fontId="2"/>
  </si>
  <si>
    <t>やせすぎ</t>
    <phoneticPr fontId="2"/>
  </si>
  <si>
    <t>総数</t>
    <rPh sb="0" eb="2">
      <t>ソウスウ</t>
    </rPh>
    <phoneticPr fontId="2"/>
  </si>
  <si>
    <t>呼称</t>
    <rPh sb="0" eb="2">
      <t>コショウ</t>
    </rPh>
    <phoneticPr fontId="2"/>
  </si>
  <si>
    <t>人数</t>
    <rPh sb="0" eb="2">
      <t>ニンズウ</t>
    </rPh>
    <phoneticPr fontId="2"/>
  </si>
  <si>
    <t>割合</t>
    <rPh sb="0" eb="2">
      <t>ワリアイ</t>
    </rPh>
    <phoneticPr fontId="2"/>
  </si>
  <si>
    <t>区　分</t>
    <rPh sb="0" eb="1">
      <t>ク</t>
    </rPh>
    <rPh sb="2" eb="3">
      <t>ブン</t>
    </rPh>
    <phoneticPr fontId="2"/>
  </si>
  <si>
    <t>区分</t>
    <rPh sb="0" eb="1">
      <t>ク</t>
    </rPh>
    <rPh sb="1" eb="2">
      <t>ブン</t>
    </rPh>
    <phoneticPr fontId="2"/>
  </si>
  <si>
    <t>肥満</t>
    <rPh sb="0" eb="2">
      <t>ヒマン</t>
    </rPh>
    <phoneticPr fontId="2"/>
  </si>
  <si>
    <t>やせ</t>
    <phoneticPr fontId="2"/>
  </si>
  <si>
    <t>※ふとりすぎ、ややふとりすぎ、ふとりぎみの合計</t>
  </si>
  <si>
    <t>※やせ、やせすぎの合計</t>
    <rPh sb="9" eb="11">
      <t>ゴウケイ</t>
    </rPh>
    <phoneticPr fontId="2"/>
  </si>
  <si>
    <r>
      <t>３．</t>
    </r>
    <r>
      <rPr>
        <sz val="14"/>
        <color indexed="36"/>
        <rFont val="HGPｺﾞｼｯｸE"/>
        <family val="3"/>
        <charset val="128"/>
      </rPr>
      <t xml:space="preserve"> </t>
    </r>
    <r>
      <rPr>
        <sz val="14"/>
        <color indexed="8"/>
        <rFont val="HGPｺﾞｼｯｸE"/>
        <family val="3"/>
        <charset val="128"/>
      </rPr>
      <t>３歳未満児は　　　　　　　　　　　　　　　　　　、３歳以上児は　　　　　　　　　　　　　　　　　　　　に上記２で設定した給与割合に応じた施設</t>
    </r>
    <rPh sb="4" eb="5">
      <t>サイ</t>
    </rPh>
    <rPh sb="5" eb="7">
      <t>ミマン</t>
    </rPh>
    <rPh sb="7" eb="8">
      <t>ジ</t>
    </rPh>
    <rPh sb="29" eb="30">
      <t>サイ</t>
    </rPh>
    <rPh sb="30" eb="32">
      <t>イジョウ</t>
    </rPh>
    <rPh sb="32" eb="33">
      <t>ジ</t>
    </rPh>
    <rPh sb="55" eb="57">
      <t>ジョウキ</t>
    </rPh>
    <rPh sb="59" eb="61">
      <t>セッテイ</t>
    </rPh>
    <rPh sb="63" eb="65">
      <t>キュウヨ</t>
    </rPh>
    <rPh sb="65" eb="67">
      <t>ワリアイ</t>
    </rPh>
    <rPh sb="68" eb="69">
      <t>オウ</t>
    </rPh>
    <rPh sb="71" eb="73">
      <t>シセツ</t>
    </rPh>
    <phoneticPr fontId="2"/>
  </si>
  <si>
    <t>　　　　を検討し、その目標を設定します。</t>
    <rPh sb="5" eb="7">
      <t>ケントウ</t>
    </rPh>
    <phoneticPr fontId="2"/>
  </si>
  <si>
    <r>
      <t>　　　基準日、対象となる子どもの氏名、性別（１：男児、２：女児）、生年月日、身長、体重を入力する。 　</t>
    </r>
    <r>
      <rPr>
        <sz val="12"/>
        <color indexed="8"/>
        <rFont val="HGPｺﾞｼｯｸE"/>
        <family val="3"/>
        <charset val="128"/>
      </rPr>
      <t>　</t>
    </r>
    <r>
      <rPr>
        <sz val="10"/>
        <color indexed="8"/>
        <rFont val="HGPｺﾞｼｯｸE"/>
        <family val="3"/>
        <charset val="128"/>
      </rPr>
      <t>※ 色付きセルは自動入力されます。</t>
    </r>
    <rPh sb="3" eb="6">
      <t>キジュンビ</t>
    </rPh>
    <rPh sb="7" eb="9">
      <t>タイショウ</t>
    </rPh>
    <rPh sb="12" eb="13">
      <t>コ</t>
    </rPh>
    <phoneticPr fontId="2"/>
  </si>
  <si>
    <t>　　　　　　　　　　　　　　　　　　　に１人１日分の食事摂取基準（給与栄養目標量）が算出されます。</t>
    <rPh sb="21" eb="22">
      <t>ニン</t>
    </rPh>
    <rPh sb="23" eb="24">
      <t>ニチ</t>
    </rPh>
    <rPh sb="24" eb="25">
      <t>ブン</t>
    </rPh>
    <rPh sb="26" eb="30">
      <t>ショクジセッシュ</t>
    </rPh>
    <rPh sb="30" eb="32">
      <t>キジュン</t>
    </rPh>
    <rPh sb="37" eb="39">
      <t>モクヒョウ</t>
    </rPh>
    <rPh sb="39" eb="40">
      <t>リョウ</t>
    </rPh>
    <rPh sb="42" eb="44">
      <t>サンシュツ</t>
    </rPh>
    <phoneticPr fontId="2"/>
  </si>
  <si>
    <t>標準体重を表す式</t>
    <rPh sb="5" eb="6">
      <t>アラワ</t>
    </rPh>
    <rPh sb="7" eb="8">
      <t>シキ</t>
    </rPh>
    <phoneticPr fontId="2"/>
  </si>
  <si>
    <r>
      <t>肥満度の計算式</t>
    </r>
    <r>
      <rPr>
        <sz val="11"/>
        <color indexed="8"/>
        <rFont val="ＭＳ Ｐゴシック"/>
        <family val="3"/>
        <charset val="128"/>
      </rPr>
      <t>　　</t>
    </r>
    <rPh sb="4" eb="7">
      <t>ケイサンシキ</t>
    </rPh>
    <phoneticPr fontId="2"/>
  </si>
  <si>
    <t>区分</t>
    <rPh sb="0" eb="2">
      <t>クブン</t>
    </rPh>
    <phoneticPr fontId="2"/>
  </si>
  <si>
    <t>＋30％以上</t>
    <rPh sb="4" eb="6">
      <t>イジョウ</t>
    </rPh>
    <phoneticPr fontId="2"/>
  </si>
  <si>
    <t>＋20％以上　＋30％未満</t>
    <rPh sb="4" eb="6">
      <t>イジョウ</t>
    </rPh>
    <rPh sb="11" eb="13">
      <t>ミマン</t>
    </rPh>
    <phoneticPr fontId="2"/>
  </si>
  <si>
    <t>＋15％以上　＋20％未満</t>
    <rPh sb="4" eb="6">
      <t>イジョウ</t>
    </rPh>
    <rPh sb="11" eb="13">
      <t>ミマン</t>
    </rPh>
    <phoneticPr fontId="2"/>
  </si>
  <si>
    <t>－15％超　＋15％未満</t>
    <rPh sb="4" eb="5">
      <t>チョウ</t>
    </rPh>
    <rPh sb="10" eb="12">
      <t>ミマン</t>
    </rPh>
    <phoneticPr fontId="2"/>
  </si>
  <si>
    <t>－20％超　－15％以下</t>
    <rPh sb="4" eb="5">
      <t>チョウ</t>
    </rPh>
    <rPh sb="10" eb="12">
      <t>イカ</t>
    </rPh>
    <phoneticPr fontId="2"/>
  </si>
  <si>
    <t>－20％以下</t>
    <rPh sb="4" eb="6">
      <t>イカ</t>
    </rPh>
    <phoneticPr fontId="2"/>
  </si>
  <si>
    <t>ややふとりすぎ</t>
    <phoneticPr fontId="2"/>
  </si>
  <si>
    <t>ふとりぎみ</t>
    <phoneticPr fontId="2"/>
  </si>
  <si>
    <t>ふつう</t>
    <phoneticPr fontId="2"/>
  </si>
  <si>
    <t>やせ</t>
    <phoneticPr fontId="2"/>
  </si>
  <si>
    <t>やせすぎ</t>
    <phoneticPr fontId="2"/>
  </si>
  <si>
    <t>呼称</t>
    <rPh sb="0" eb="2">
      <t>コショウ</t>
    </rPh>
    <phoneticPr fontId="2"/>
  </si>
  <si>
    <t>数字のみ（例：80ｇの場合は「80」）を入力する。</t>
    <phoneticPr fontId="2"/>
  </si>
  <si>
    <t>１～２歳児の平均</t>
    <rPh sb="3" eb="5">
      <t>サイジ</t>
    </rPh>
    <rPh sb="6" eb="8">
      <t>ヘイキン</t>
    </rPh>
    <phoneticPr fontId="2"/>
  </si>
  <si>
    <t>目安量
（AI)</t>
    <rPh sb="0" eb="2">
      <t>メヤス</t>
    </rPh>
    <rPh sb="2" eb="3">
      <t>リョウ</t>
    </rPh>
    <phoneticPr fontId="2"/>
  </si>
  <si>
    <t>　　※１　保育所における給与栄養目標量の割合は、対象となる子どもの体格や家庭での栄養摂取状況を把握、評価した上で、１日全体の食事に占める保育所の給食の割合</t>
    <rPh sb="5" eb="7">
      <t>ホイク</t>
    </rPh>
    <rPh sb="7" eb="8">
      <t>ジョ</t>
    </rPh>
    <rPh sb="20" eb="22">
      <t>ワリアイ</t>
    </rPh>
    <rPh sb="33" eb="35">
      <t>タイカク</t>
    </rPh>
    <rPh sb="36" eb="38">
      <t>カテイ</t>
    </rPh>
    <rPh sb="65" eb="66">
      <t>シ</t>
    </rPh>
    <rPh sb="68" eb="70">
      <t>ホイク</t>
    </rPh>
    <rPh sb="70" eb="71">
      <t>ショ</t>
    </rPh>
    <rPh sb="72" eb="74">
      <t>キュウショク</t>
    </rPh>
    <rPh sb="75" eb="77">
      <t>ワリアイ</t>
    </rPh>
    <phoneticPr fontId="2"/>
  </si>
  <si>
    <t>　　　　　 給与割合の設定方法がわからない施設は、これまで提供していた割合をとりあえず入力していただく方法や、３歳未満児を50％、３歳以上児を40％にまずは設定して</t>
    <rPh sb="6" eb="8">
      <t>キュウヨ</t>
    </rPh>
    <rPh sb="8" eb="10">
      <t>ワリアイ</t>
    </rPh>
    <rPh sb="11" eb="13">
      <t>セッテイ</t>
    </rPh>
    <rPh sb="13" eb="15">
      <t>ホウホウ</t>
    </rPh>
    <rPh sb="21" eb="23">
      <t>シセツ</t>
    </rPh>
    <rPh sb="29" eb="31">
      <t>テイキョウ</t>
    </rPh>
    <rPh sb="35" eb="37">
      <t>ワリアイ</t>
    </rPh>
    <rPh sb="43" eb="45">
      <t>ニュウリョク</t>
    </rPh>
    <rPh sb="51" eb="53">
      <t>ホウホウ</t>
    </rPh>
    <rPh sb="56" eb="57">
      <t>サイ</t>
    </rPh>
    <rPh sb="57" eb="59">
      <t>ミマン</t>
    </rPh>
    <rPh sb="59" eb="60">
      <t>ジ</t>
    </rPh>
    <rPh sb="66" eb="67">
      <t>サイ</t>
    </rPh>
    <rPh sb="67" eb="69">
      <t>イジョウ</t>
    </rPh>
    <rPh sb="69" eb="70">
      <t>ジ</t>
    </rPh>
    <rPh sb="78" eb="80">
      <t>セッテイ</t>
    </rPh>
    <phoneticPr fontId="2"/>
  </si>
  <si>
    <t>児童福祉施設　給食給与栄養目標量算定資料の使い方</t>
    <rPh sb="0" eb="2">
      <t>ジドウ</t>
    </rPh>
    <rPh sb="2" eb="4">
      <t>フクシ</t>
    </rPh>
    <rPh sb="4" eb="6">
      <t>シセツ</t>
    </rPh>
    <rPh sb="7" eb="9">
      <t>キュウショク</t>
    </rPh>
    <rPh sb="13" eb="15">
      <t>モクヒョウ</t>
    </rPh>
    <rPh sb="15" eb="16">
      <t>リョウ</t>
    </rPh>
    <rPh sb="16" eb="18">
      <t>サンテイ</t>
    </rPh>
    <rPh sb="18" eb="20">
      <t>シリョウ</t>
    </rPh>
    <rPh sb="21" eb="22">
      <t>ツカ</t>
    </rPh>
    <rPh sb="23" eb="24">
      <t>カタ</t>
    </rPh>
    <phoneticPr fontId="2"/>
  </si>
  <si>
    <t>　３歳未満児給与割合</t>
    <rPh sb="2" eb="3">
      <t>サイ</t>
    </rPh>
    <rPh sb="3" eb="5">
      <t>ミマン</t>
    </rPh>
    <rPh sb="5" eb="6">
      <t>ジ</t>
    </rPh>
    <rPh sb="6" eb="8">
      <t>キュウヨ</t>
    </rPh>
    <rPh sb="8" eb="10">
      <t>ワリアイ</t>
    </rPh>
    <phoneticPr fontId="2"/>
  </si>
  <si>
    <t>　３歳以上児給与割合</t>
    <rPh sb="2" eb="3">
      <t>サイ</t>
    </rPh>
    <rPh sb="3" eb="5">
      <t>イジョウ</t>
    </rPh>
    <rPh sb="5" eb="6">
      <t>ジ</t>
    </rPh>
    <rPh sb="6" eb="8">
      <t>キュウヨ</t>
    </rPh>
    <rPh sb="8" eb="10">
      <t>ワリアイ</t>
    </rPh>
    <phoneticPr fontId="2"/>
  </si>
  <si>
    <t>・　  たんぱく質は17％エネルギー、脂質は25％エネルギー（いずれも中間値）を採用した場合の値が算出されます。</t>
    <rPh sb="8" eb="9">
      <t>シツ</t>
    </rPh>
    <rPh sb="19" eb="21">
      <t>シシツ</t>
    </rPh>
    <rPh sb="35" eb="38">
      <t>チュウカンチ</t>
    </rPh>
    <rPh sb="40" eb="42">
      <t>サイヨウ</t>
    </rPh>
    <rPh sb="44" eb="46">
      <t>バアイ</t>
    </rPh>
    <rPh sb="47" eb="48">
      <t>アタイ</t>
    </rPh>
    <rPh sb="49" eb="51">
      <t>サンシュツ</t>
    </rPh>
    <phoneticPr fontId="2"/>
  </si>
  <si>
    <t>※上限　700　</t>
    <rPh sb="1" eb="3">
      <t>ジョウゲン</t>
    </rPh>
    <phoneticPr fontId="2"/>
  </si>
  <si>
    <r>
      <t>５． 施設で使いやすいように丸めた数字を　　　　　　　　　　　　　　　　　　　に記載し、施設における給与栄養目標量とします。（例</t>
    </r>
    <r>
      <rPr>
        <sz val="14"/>
        <color rgb="FF000000"/>
        <rFont val="HGｺﾞｼｯｸE"/>
        <family val="3"/>
        <charset val="128"/>
      </rPr>
      <t>：</t>
    </r>
    <r>
      <rPr>
        <sz val="14"/>
        <color rgb="FF000000"/>
        <rFont val="HGPｺﾞｼｯｸE"/>
        <family val="3"/>
        <charset val="128"/>
      </rPr>
      <t>20.8ｇ⇒21.0ｇ）</t>
    </r>
    <rPh sb="3" eb="5">
      <t>シセツ</t>
    </rPh>
    <rPh sb="6" eb="7">
      <t>ツカ</t>
    </rPh>
    <rPh sb="14" eb="15">
      <t>マル</t>
    </rPh>
    <rPh sb="17" eb="19">
      <t>スウジ</t>
    </rPh>
    <rPh sb="40" eb="42">
      <t>キサイ</t>
    </rPh>
    <rPh sb="44" eb="46">
      <t>シセツ</t>
    </rPh>
    <rPh sb="50" eb="52">
      <t>キュウヨ</t>
    </rPh>
    <rPh sb="52" eb="54">
      <t>エイヨウ</t>
    </rPh>
    <rPh sb="54" eb="56">
      <t>モクヒョウ</t>
    </rPh>
    <rPh sb="56" eb="57">
      <t>リョウ</t>
    </rPh>
    <rPh sb="63" eb="64">
      <t>レイ</t>
    </rPh>
    <phoneticPr fontId="2"/>
  </si>
  <si>
    <t>　　 最大値・最小値を参考に、各施設の状況に応じて設定願います。</t>
    <rPh sb="3" eb="6">
      <t>サイダイチ</t>
    </rPh>
    <rPh sb="7" eb="10">
      <t>サイショウチ</t>
    </rPh>
    <rPh sb="11" eb="13">
      <t>サンコウ</t>
    </rPh>
    <rPh sb="15" eb="16">
      <t>カク</t>
    </rPh>
    <rPh sb="16" eb="18">
      <t>シセツ</t>
    </rPh>
    <rPh sb="19" eb="21">
      <t>ジョウキョウ</t>
    </rPh>
    <rPh sb="22" eb="23">
      <t>オウ</t>
    </rPh>
    <rPh sb="25" eb="27">
      <t>セッテイ</t>
    </rPh>
    <rPh sb="27" eb="28">
      <t>ネガ</t>
    </rPh>
    <phoneticPr fontId="2"/>
  </si>
  <si>
    <t>　同報告書に記載することが可能です。</t>
    <rPh sb="1" eb="2">
      <t>ドウ</t>
    </rPh>
    <rPh sb="2" eb="5">
      <t>ホウコクショ</t>
    </rPh>
    <rPh sb="6" eb="8">
      <t>キサイ</t>
    </rPh>
    <rPh sb="13" eb="15">
      <t>カノウ</t>
    </rPh>
    <phoneticPr fontId="2"/>
  </si>
  <si>
    <t>※持参米飯の栄養量：「日本食品標準成分表2020年版（八訂）」による</t>
    <rPh sb="1" eb="3">
      <t>ジサン</t>
    </rPh>
    <rPh sb="3" eb="5">
      <t>ベイハン</t>
    </rPh>
    <rPh sb="6" eb="9">
      <t>エイヨウリョウ</t>
    </rPh>
    <rPh sb="11" eb="13">
      <t>ニホン</t>
    </rPh>
    <rPh sb="13" eb="15">
      <t>ショクヒン</t>
    </rPh>
    <rPh sb="15" eb="17">
      <t>ヒョウジュン</t>
    </rPh>
    <rPh sb="17" eb="20">
      <t>セイブンヒョウ</t>
    </rPh>
    <rPh sb="24" eb="26">
      <t>ネンバン</t>
    </rPh>
    <rPh sb="27" eb="28">
      <t>ハッ</t>
    </rPh>
    <rPh sb="28" eb="29">
      <t>テイ</t>
    </rPh>
    <phoneticPr fontId="2"/>
  </si>
  <si>
    <r>
      <rPr>
        <b/>
        <sz val="11"/>
        <rFont val="ＭＳ Ｐゴシック"/>
        <family val="3"/>
        <charset val="128"/>
      </rPr>
      <t>　</t>
    </r>
    <r>
      <rPr>
        <b/>
        <u/>
        <sz val="11"/>
        <rFont val="ＭＳ Ｐゴシック"/>
        <family val="3"/>
        <charset val="128"/>
      </rPr>
      <t>性別身長別標準体重による肥満度判定</t>
    </r>
    <rPh sb="1" eb="3">
      <t>セイベツ</t>
    </rPh>
    <rPh sb="3" eb="5">
      <t>シンチョウ</t>
    </rPh>
    <rPh sb="5" eb="6">
      <t>ベツ</t>
    </rPh>
    <rPh sb="6" eb="8">
      <t>ヒョウジュン</t>
    </rPh>
    <rPh sb="8" eb="10">
      <t>タイジュウ</t>
    </rPh>
    <rPh sb="13" eb="15">
      <t>ヒマン</t>
    </rPh>
    <rPh sb="15" eb="16">
      <t>ド</t>
    </rPh>
    <rPh sb="16" eb="18">
      <t>ハンテイ</t>
    </rPh>
    <phoneticPr fontId="2"/>
  </si>
  <si>
    <t>　　　  給食提供を行い、給食提供時の園児の摂取状況や体格の変化を参考にして、翌月以降に割合を変更する方法もあります。</t>
    <rPh sb="30" eb="32">
      <t>ヘンカ</t>
    </rPh>
    <rPh sb="39" eb="40">
      <t>ヨク</t>
    </rPh>
    <rPh sb="41" eb="43">
      <t>イコウ</t>
    </rPh>
    <rPh sb="51" eb="53">
      <t>ホウホウ</t>
    </rPh>
    <phoneticPr fontId="2"/>
  </si>
  <si>
    <r>
      <t>１． 「②１</t>
    </r>
    <r>
      <rPr>
        <b/>
        <sz val="14"/>
        <rFont val="HGPｺﾞｼｯｸE"/>
        <family val="3"/>
        <charset val="128"/>
      </rPr>
      <t>～２歳児推定エネルギー必要量算出シート」</t>
    </r>
    <r>
      <rPr>
        <sz val="14"/>
        <rFont val="HGPｺﾞｼｯｸE"/>
        <family val="3"/>
        <charset val="128"/>
      </rPr>
      <t>、「③</t>
    </r>
    <r>
      <rPr>
        <b/>
        <sz val="14"/>
        <rFont val="HGPｺﾞｼｯｸE"/>
        <family val="3"/>
        <charset val="128"/>
      </rPr>
      <t>３～５歳児推定エネルギー必要量算出シート」</t>
    </r>
    <r>
      <rPr>
        <sz val="14"/>
        <rFont val="HGPｺﾞｼｯｸE"/>
        <family val="3"/>
        <charset val="128"/>
      </rPr>
      <t>に、</t>
    </r>
    <phoneticPr fontId="2"/>
  </si>
  <si>
    <r>
      <t>　米飯の栄養成分</t>
    </r>
    <r>
      <rPr>
        <vertAlign val="superscript"/>
        <sz val="14"/>
        <rFont val="HGPｺﾞｼｯｸE"/>
        <family val="3"/>
        <charset val="128"/>
      </rPr>
      <t>※2</t>
    </r>
    <r>
      <rPr>
        <sz val="14"/>
        <rFont val="HGPｺﾞｼｯｸE"/>
        <family val="3"/>
        <charset val="128"/>
      </rPr>
      <t>を除いた施設における給与栄養目標量が　　　　　　　　　　　　　　　　　　に算出されます。</t>
    </r>
    <rPh sb="1" eb="3">
      <t>ベイハン</t>
    </rPh>
    <rPh sb="4" eb="6">
      <t>エイヨウ</t>
    </rPh>
    <rPh sb="6" eb="8">
      <t>セイブン</t>
    </rPh>
    <rPh sb="11" eb="12">
      <t>ノゾ</t>
    </rPh>
    <rPh sb="14" eb="16">
      <t>シセツ</t>
    </rPh>
    <rPh sb="20" eb="22">
      <t>キュウヨ</t>
    </rPh>
    <rPh sb="22" eb="24">
      <t>エイヨウ</t>
    </rPh>
    <rPh sb="24" eb="26">
      <t>モクヒョウ</t>
    </rPh>
    <rPh sb="26" eb="27">
      <t>リョウ</t>
    </rPh>
    <rPh sb="47" eb="49">
      <t>サンシュツ</t>
    </rPh>
    <phoneticPr fontId="2"/>
  </si>
  <si>
    <t>【留意事項】</t>
    <rPh sb="1" eb="3">
      <t>リュウイ</t>
    </rPh>
    <rPh sb="3" eb="5">
      <t>ジコウ</t>
    </rPh>
    <phoneticPr fontId="2"/>
  </si>
  <si>
    <r>
      <t>（参考</t>
    </r>
    <r>
      <rPr>
        <sz val="10"/>
        <rFont val="ＭＳ ゴシック"/>
        <family val="3"/>
        <charset val="128"/>
      </rPr>
      <t>：</t>
    </r>
    <r>
      <rPr>
        <sz val="10"/>
        <rFont val="ＭＳ Ｐゴシック"/>
        <family val="3"/>
        <charset val="128"/>
      </rPr>
      <t>乳幼児身体発育評価マニュアル（令和３年３月改訂））</t>
    </r>
    <rPh sb="1" eb="3">
      <t>サンコウ</t>
    </rPh>
    <rPh sb="4" eb="7">
      <t>ニュウヨウジ</t>
    </rPh>
    <rPh sb="7" eb="9">
      <t>シンタイ</t>
    </rPh>
    <rPh sb="9" eb="11">
      <t>ハツイク</t>
    </rPh>
    <rPh sb="11" eb="13">
      <t>ヒョウカ</t>
    </rPh>
    <rPh sb="19" eb="21">
      <t>レイワ</t>
    </rPh>
    <rPh sb="22" eb="23">
      <t>ネン</t>
    </rPh>
    <rPh sb="24" eb="25">
      <t>ガツ</t>
    </rPh>
    <rPh sb="25" eb="27">
      <t>カイテイ</t>
    </rPh>
    <phoneticPr fontId="2"/>
  </si>
  <si>
    <r>
      <t>幼児期における推定エネルギー必要量の算出方法　　</t>
    </r>
    <r>
      <rPr>
        <b/>
        <sz val="14"/>
        <rFont val="ＭＳ Ｐゴシック"/>
        <family val="3"/>
        <charset val="128"/>
      </rPr>
      <t>【１～２歳児用】</t>
    </r>
    <rPh sb="0" eb="3">
      <t>ヨウジキ</t>
    </rPh>
    <rPh sb="7" eb="9">
      <t>スイテイ</t>
    </rPh>
    <rPh sb="14" eb="16">
      <t>ヒツヨウ</t>
    </rPh>
    <rPh sb="16" eb="17">
      <t>リョウ</t>
    </rPh>
    <rPh sb="18" eb="20">
      <t>サンシュツ</t>
    </rPh>
    <rPh sb="20" eb="22">
      <t>ホウホウ</t>
    </rPh>
    <phoneticPr fontId="2"/>
  </si>
  <si>
    <t>身体活動レベル基準値</t>
    <rPh sb="0" eb="2">
      <t>シンタイ</t>
    </rPh>
    <rPh sb="2" eb="4">
      <t>カツドウ</t>
    </rPh>
    <rPh sb="7" eb="10">
      <t>キジュンチ</t>
    </rPh>
    <phoneticPr fontId="2"/>
  </si>
  <si>
    <t>推定エネルギー必要量(kcal) = （基礎代謝量（kcal/日）×身体活動レベル基準値）＋エネルギー蓄積量（kcal/日）</t>
    <rPh sb="0" eb="2">
      <t>スイテイ</t>
    </rPh>
    <rPh sb="7" eb="9">
      <t>ヒツヨウ</t>
    </rPh>
    <rPh sb="9" eb="10">
      <t>リョウ</t>
    </rPh>
    <rPh sb="20" eb="22">
      <t>キソ</t>
    </rPh>
    <rPh sb="22" eb="24">
      <t>タイシャ</t>
    </rPh>
    <rPh sb="24" eb="25">
      <t>リョウ</t>
    </rPh>
    <rPh sb="31" eb="32">
      <t>ニチ</t>
    </rPh>
    <rPh sb="34" eb="36">
      <t>シンタイ</t>
    </rPh>
    <rPh sb="36" eb="38">
      <t>カツドウ</t>
    </rPh>
    <rPh sb="41" eb="44">
      <t>キジュンチ</t>
    </rPh>
    <rPh sb="51" eb="53">
      <t>チクセキ</t>
    </rPh>
    <rPh sb="53" eb="54">
      <t>リョウ</t>
    </rPh>
    <rPh sb="60" eb="61">
      <t>ニチ</t>
    </rPh>
    <phoneticPr fontId="2"/>
  </si>
  <si>
    <r>
      <rPr>
        <b/>
        <sz val="7"/>
        <rFont val="ＭＳ Ｐゴシック"/>
        <family val="3"/>
        <charset val="128"/>
      </rPr>
      <t>基礎代謝量基準値</t>
    </r>
    <r>
      <rPr>
        <b/>
        <sz val="9"/>
        <rFont val="ＭＳ Ｐゴシック"/>
        <family val="3"/>
        <charset val="128"/>
      </rPr>
      <t xml:space="preserve">
</t>
    </r>
    <r>
      <rPr>
        <b/>
        <sz val="6"/>
        <rFont val="ＭＳ Ｐゴシック"/>
        <family val="3"/>
        <charset val="128"/>
      </rPr>
      <t>(kcal/kg体重/日)</t>
    </r>
    <rPh sb="0" eb="2">
      <t>キソ</t>
    </rPh>
    <rPh sb="2" eb="4">
      <t>タイシャ</t>
    </rPh>
    <rPh sb="4" eb="5">
      <t>リョウ</t>
    </rPh>
    <rPh sb="5" eb="7">
      <t>キジュン</t>
    </rPh>
    <rPh sb="7" eb="8">
      <t>アタイ</t>
    </rPh>
    <rPh sb="17" eb="19">
      <t>タイジュウ</t>
    </rPh>
    <rPh sb="20" eb="21">
      <t>ニチ</t>
    </rPh>
    <phoneticPr fontId="2"/>
  </si>
  <si>
    <r>
      <t xml:space="preserve">性別
</t>
    </r>
    <r>
      <rPr>
        <b/>
        <sz val="6.5"/>
        <rFont val="ＭＳ Ｐゴシック"/>
        <family val="3"/>
        <charset val="128"/>
      </rPr>
      <t>（1：男児、2：女児）</t>
    </r>
    <rPh sb="0" eb="2">
      <t>セイベツ</t>
    </rPh>
    <rPh sb="6" eb="8">
      <t>ダンジ</t>
    </rPh>
    <rPh sb="11" eb="13">
      <t>ジョジ</t>
    </rPh>
    <phoneticPr fontId="2"/>
  </si>
  <si>
    <r>
      <t>幼児期における推定エネルギー必要量の算出方法　　</t>
    </r>
    <r>
      <rPr>
        <b/>
        <sz val="14"/>
        <rFont val="ＭＳ Ｐゴシック"/>
        <family val="3"/>
        <charset val="128"/>
      </rPr>
      <t>【３～５歳児用】</t>
    </r>
    <rPh sb="0" eb="3">
      <t>ヨウジキ</t>
    </rPh>
    <rPh sb="7" eb="9">
      <t>スイテイ</t>
    </rPh>
    <rPh sb="14" eb="16">
      <t>ヒツヨウ</t>
    </rPh>
    <rPh sb="16" eb="17">
      <t>リョウ</t>
    </rPh>
    <rPh sb="18" eb="20">
      <t>サンシュツ</t>
    </rPh>
    <rPh sb="20" eb="22">
      <t>ホウホウ</t>
    </rPh>
    <phoneticPr fontId="2"/>
  </si>
  <si>
    <t>１～２歳児　肥満度区分集計</t>
    <rPh sb="3" eb="5">
      <t>サイジ</t>
    </rPh>
    <rPh sb="6" eb="8">
      <t>ヒマン</t>
    </rPh>
    <rPh sb="8" eb="9">
      <t>ド</t>
    </rPh>
    <rPh sb="9" eb="11">
      <t>クブン</t>
    </rPh>
    <rPh sb="11" eb="13">
      <t>シュウケイ</t>
    </rPh>
    <phoneticPr fontId="2"/>
  </si>
  <si>
    <t>３～５歳児　肥満度区分集計</t>
    <rPh sb="3" eb="5">
      <t>サイジ</t>
    </rPh>
    <rPh sb="6" eb="8">
      <t>ヒマン</t>
    </rPh>
    <rPh sb="8" eb="9">
      <t>ド</t>
    </rPh>
    <rPh sb="9" eb="11">
      <t>クブン</t>
    </rPh>
    <rPh sb="11" eb="13">
      <t>シュウケイ</t>
    </rPh>
    <phoneticPr fontId="2"/>
  </si>
  <si>
    <t>・　  毎年7月20日までに保健所に提出する栄養管理状況報告書に記載する「肥満及びやせの状況」に記載するデータは、「④肥満度区分集計」のシートに自動で算出されますので、</t>
    <rPh sb="4" eb="6">
      <t>マイトシ</t>
    </rPh>
    <rPh sb="7" eb="8">
      <t>ガツ</t>
    </rPh>
    <rPh sb="10" eb="11">
      <t>ニチ</t>
    </rPh>
    <rPh sb="14" eb="17">
      <t>ホケンジョ</t>
    </rPh>
    <rPh sb="18" eb="20">
      <t>テイシュツ</t>
    </rPh>
    <rPh sb="22" eb="24">
      <t>エイヨウ</t>
    </rPh>
    <rPh sb="24" eb="26">
      <t>カンリ</t>
    </rPh>
    <rPh sb="26" eb="28">
      <t>ジョウキョウ</t>
    </rPh>
    <rPh sb="28" eb="31">
      <t>ホウコクショ</t>
    </rPh>
    <rPh sb="32" eb="34">
      <t>キサイ</t>
    </rPh>
    <rPh sb="37" eb="39">
      <t>ヒマン</t>
    </rPh>
    <rPh sb="39" eb="40">
      <t>オヨ</t>
    </rPh>
    <rPh sb="44" eb="46">
      <t>ジョウキョウ</t>
    </rPh>
    <rPh sb="48" eb="50">
      <t>キサイ</t>
    </rPh>
    <rPh sb="59" eb="61">
      <t>ヒマン</t>
    </rPh>
    <rPh sb="61" eb="62">
      <t>ド</t>
    </rPh>
    <rPh sb="62" eb="64">
      <t>クブン</t>
    </rPh>
    <rPh sb="64" eb="66">
      <t>シュウケイ</t>
    </rPh>
    <rPh sb="72" eb="74">
      <t>ジドウ</t>
    </rPh>
    <rPh sb="75" eb="77">
      <t>サンシュツ</t>
    </rPh>
    <phoneticPr fontId="2"/>
  </si>
  <si>
    <r>
      <t>２． 「⑤給与栄養目標量算出シート」に、３歳未満児及び３歳以上児ともに給与割合</t>
    </r>
    <r>
      <rPr>
        <vertAlign val="superscript"/>
        <sz val="14"/>
        <rFont val="HGPｺﾞｼｯｸE"/>
        <family val="3"/>
        <charset val="128"/>
      </rPr>
      <t>※1</t>
    </r>
    <r>
      <rPr>
        <sz val="14"/>
        <rFont val="HGPｺﾞｼｯｸE"/>
        <family val="3"/>
        <charset val="128"/>
      </rPr>
      <t>を</t>
    </r>
    <rPh sb="21" eb="22">
      <t>サイ</t>
    </rPh>
    <rPh sb="22" eb="24">
      <t>ミマン</t>
    </rPh>
    <rPh sb="24" eb="25">
      <t>ジ</t>
    </rPh>
    <rPh sb="25" eb="26">
      <t>オヨ</t>
    </rPh>
    <rPh sb="28" eb="29">
      <t>サイ</t>
    </rPh>
    <rPh sb="29" eb="31">
      <t>イジョウ</t>
    </rPh>
    <rPh sb="31" eb="32">
      <t>ジ</t>
    </rPh>
    <phoneticPr fontId="2"/>
  </si>
  <si>
    <t>に入力する。</t>
    <phoneticPr fontId="2"/>
  </si>
  <si>
    <t>%</t>
    <phoneticPr fontId="2"/>
  </si>
  <si>
    <t>【３歳未満児（１～２歳児）】</t>
    <rPh sb="2" eb="3">
      <t>サイ</t>
    </rPh>
    <rPh sb="3" eb="5">
      <t>ミマン</t>
    </rPh>
    <rPh sb="5" eb="6">
      <t>ジ</t>
    </rPh>
    <rPh sb="10" eb="11">
      <t>サイ</t>
    </rPh>
    <rPh sb="11" eb="12">
      <t>ジ</t>
    </rPh>
    <phoneticPr fontId="2"/>
  </si>
  <si>
    <t>【３歳以上児（３～５歳児）】</t>
    <rPh sb="2" eb="3">
      <t>サイ</t>
    </rPh>
    <rPh sb="3" eb="5">
      <t>イジョウ</t>
    </rPh>
    <rPh sb="5" eb="6">
      <t>ジ</t>
    </rPh>
    <rPh sb="10" eb="11">
      <t>サイ</t>
    </rPh>
    <rPh sb="11" eb="12">
      <t>ジ</t>
    </rPh>
    <phoneticPr fontId="2"/>
  </si>
  <si>
    <r>
      <rPr>
        <b/>
        <sz val="12"/>
        <rFont val="ＭＳ Ｐゴシック"/>
        <family val="3"/>
        <charset val="128"/>
      </rPr>
      <t>①１人１日当たりの食事摂取基準</t>
    </r>
    <r>
      <rPr>
        <b/>
        <sz val="8"/>
        <rFont val="ＭＳ Ｐゴシック"/>
        <family val="3"/>
        <charset val="128"/>
      </rPr>
      <t xml:space="preserve">
（「日本人の食事摂取基準（2025年版）」　年齢区分の参照体位を使用）</t>
    </r>
    <rPh sb="2" eb="3">
      <t>ニン</t>
    </rPh>
    <rPh sb="4" eb="5">
      <t>ヒ</t>
    </rPh>
    <rPh sb="5" eb="6">
      <t>ア</t>
    </rPh>
    <rPh sb="9" eb="13">
      <t>ショクジセッシュ</t>
    </rPh>
    <rPh sb="13" eb="15">
      <t>キジュン</t>
    </rPh>
    <rPh sb="38" eb="40">
      <t>ネンレイ</t>
    </rPh>
    <rPh sb="40" eb="42">
      <t>クブン</t>
    </rPh>
    <rPh sb="43" eb="45">
      <t>サンショウ</t>
    </rPh>
    <rPh sb="45" eb="47">
      <t>タイイ</t>
    </rPh>
    <rPh sb="48" eb="50">
      <t>シヨウ</t>
    </rPh>
    <phoneticPr fontId="2"/>
  </si>
  <si>
    <r>
      <rPr>
        <b/>
        <sz val="12"/>
        <rFont val="ＭＳ Ｐゴシック"/>
        <family val="3"/>
        <charset val="128"/>
      </rPr>
      <t>①１人１日当たりの食事摂取基準</t>
    </r>
    <r>
      <rPr>
        <b/>
        <sz val="8"/>
        <rFont val="ＭＳ Ｐゴシック"/>
        <family val="3"/>
        <charset val="128"/>
      </rPr>
      <t xml:space="preserve">
（「日本人の食事摂取基準（2025年版）」　年齢区分の参照体位を使用）</t>
    </r>
    <rPh sb="2" eb="3">
      <t>ニン</t>
    </rPh>
    <rPh sb="4" eb="5">
      <t>ヒ</t>
    </rPh>
    <rPh sb="5" eb="6">
      <t>ア</t>
    </rPh>
    <rPh sb="9" eb="11">
      <t>ショクジ</t>
    </rPh>
    <rPh sb="11" eb="13">
      <t>セッシュ</t>
    </rPh>
    <rPh sb="13" eb="15">
      <t>キジュン</t>
    </rPh>
    <rPh sb="38" eb="40">
      <t>ネンレイ</t>
    </rPh>
    <rPh sb="40" eb="42">
      <t>クブン</t>
    </rPh>
    <rPh sb="43" eb="45">
      <t>サンショウ</t>
    </rPh>
    <rPh sb="45" eb="47">
      <t>タイイ</t>
    </rPh>
    <rPh sb="48" eb="50">
      <t>シヨウ</t>
    </rPh>
    <phoneticPr fontId="2"/>
  </si>
  <si>
    <r>
      <t>４． ３歳以上児が米飯を持参している施設では、各園児の米飯量を測定の上、平均を求め、オレンジ色のセルに</t>
    </r>
    <r>
      <rPr>
        <b/>
        <u/>
        <sz val="14"/>
        <color indexed="8"/>
        <rFont val="HGPｺﾞｼｯｸE"/>
        <family val="3"/>
        <charset val="128"/>
      </rPr>
      <t>持参米飯の平均重量の</t>
    </r>
    <rPh sb="23" eb="26">
      <t>カクエンジ</t>
    </rPh>
    <rPh sb="27" eb="29">
      <t>ベイハン</t>
    </rPh>
    <rPh sb="29" eb="30">
      <t>リョウ</t>
    </rPh>
    <rPh sb="31" eb="33">
      <t>ソクテイ</t>
    </rPh>
    <rPh sb="34" eb="35">
      <t>ウエ</t>
    </rPh>
    <rPh sb="36" eb="38">
      <t>ヘイキン</t>
    </rPh>
    <rPh sb="39" eb="40">
      <t>モト</t>
    </rPh>
    <rPh sb="46" eb="47">
      <t>イロ</t>
    </rPh>
    <rPh sb="56" eb="58">
      <t>ヘイキン</t>
    </rPh>
    <rPh sb="58" eb="60">
      <t>ジュウリョウ</t>
    </rPh>
    <phoneticPr fontId="2"/>
  </si>
  <si>
    <r>
      <t xml:space="preserve">１人１日当たりの食事摂取基準
</t>
    </r>
    <r>
      <rPr>
        <sz val="10"/>
        <rFont val="ＭＳ Ｐゴシック"/>
        <family val="3"/>
        <charset val="128"/>
      </rPr>
      <t>（推定エネルギー必要量算出シート個別データ活用）</t>
    </r>
    <rPh sb="16" eb="18">
      <t>スイテイ</t>
    </rPh>
    <rPh sb="23" eb="25">
      <t>ヒツヨウ</t>
    </rPh>
    <rPh sb="25" eb="26">
      <t>リョウ</t>
    </rPh>
    <rPh sb="26" eb="28">
      <t>サンシュツ</t>
    </rPh>
    <rPh sb="31" eb="33">
      <t>コベツ</t>
    </rPh>
    <rPh sb="36" eb="38">
      <t>カツヨウ</t>
    </rPh>
    <phoneticPr fontId="2"/>
  </si>
  <si>
    <t>③完全給食の場合　
　 施設における給与栄養目標量(おやつを含む）　　　　</t>
    <rPh sb="1" eb="3">
      <t>カンゼン</t>
    </rPh>
    <rPh sb="3" eb="5">
      <t>キュウショク</t>
    </rPh>
    <rPh sb="6" eb="8">
      <t>バアイ</t>
    </rPh>
    <rPh sb="12" eb="14">
      <t>シセツ</t>
    </rPh>
    <rPh sb="18" eb="20">
      <t>キュウヨ</t>
    </rPh>
    <rPh sb="20" eb="22">
      <t>エイヨウ</t>
    </rPh>
    <rPh sb="22" eb="24">
      <t>モクヒョウ</t>
    </rPh>
    <rPh sb="24" eb="25">
      <t>リョウ</t>
    </rPh>
    <rPh sb="30" eb="31">
      <t>フク</t>
    </rPh>
    <phoneticPr fontId="2"/>
  </si>
  <si>
    <t>⑤持参米飯ありの場合　
　 施設における給与栄養目標量　③-④　　　　　　　　</t>
    <rPh sb="1" eb="3">
      <t>ジサン</t>
    </rPh>
    <rPh sb="3" eb="4">
      <t>コメ</t>
    </rPh>
    <rPh sb="4" eb="5">
      <t>メシ</t>
    </rPh>
    <rPh sb="8" eb="10">
      <t>バアイ</t>
    </rPh>
    <rPh sb="14" eb="16">
      <t>シセツ</t>
    </rPh>
    <rPh sb="20" eb="22">
      <t>キュウヨ</t>
    </rPh>
    <rPh sb="22" eb="24">
      <t>エイヨウ</t>
    </rPh>
    <rPh sb="24" eb="26">
      <t>モクヒョウ</t>
    </rPh>
    <rPh sb="26" eb="27">
      <t>リョウ</t>
    </rPh>
    <phoneticPr fontId="2"/>
  </si>
  <si>
    <t>施設における給与栄養目標量
（数字を丸めて）</t>
    <rPh sb="0" eb="2">
      <t>シセツ</t>
    </rPh>
    <rPh sb="6" eb="8">
      <t>キュウヨ</t>
    </rPh>
    <rPh sb="8" eb="10">
      <t>エイヨウ</t>
    </rPh>
    <rPh sb="10" eb="12">
      <t>モクヒョウ</t>
    </rPh>
    <rPh sb="12" eb="13">
      <t>リョウ</t>
    </rPh>
    <rPh sb="15" eb="17">
      <t>スウジ</t>
    </rPh>
    <rPh sb="18" eb="19">
      <t>マル</t>
    </rPh>
    <phoneticPr fontId="2"/>
  </si>
  <si>
    <t>③施設における給与栄養目標量(おやつを含む）　　　　</t>
    <rPh sb="1" eb="3">
      <t>シセツ</t>
    </rPh>
    <rPh sb="7" eb="9">
      <t>キュウヨ</t>
    </rPh>
    <rPh sb="9" eb="11">
      <t>エイヨウ</t>
    </rPh>
    <rPh sb="11" eb="13">
      <t>モクヒョウ</t>
    </rPh>
    <rPh sb="13" eb="14">
      <t>リョウ</t>
    </rPh>
    <rPh sb="19" eb="20">
      <t>フク</t>
    </rPh>
    <phoneticPr fontId="2"/>
  </si>
  <si>
    <t>参考値
（現在の施設の給与栄養目標量）</t>
    <rPh sb="0" eb="2">
      <t>サンコウ</t>
    </rPh>
    <rPh sb="2" eb="3">
      <t>アタイ</t>
    </rPh>
    <rPh sb="5" eb="7">
      <t>ゲンザイ</t>
    </rPh>
    <rPh sb="8" eb="10">
      <t>シセツ</t>
    </rPh>
    <rPh sb="11" eb="13">
      <t>キュウヨ</t>
    </rPh>
    <rPh sb="13" eb="15">
      <t>エイヨウ</t>
    </rPh>
    <rPh sb="15" eb="17">
      <t>モクヒョウ</t>
    </rPh>
    <rPh sb="17" eb="18">
      <t>リョウ</t>
    </rPh>
    <phoneticPr fontId="2"/>
  </si>
  <si>
    <t>持参米飯の
平均重量を入力➡</t>
    <rPh sb="0" eb="2">
      <t>ジサン</t>
    </rPh>
    <rPh sb="2" eb="4">
      <t>ベイハン</t>
    </rPh>
    <rPh sb="6" eb="8">
      <t>ヘイキン</t>
    </rPh>
    <rPh sb="8" eb="10">
      <t>ジュウリョウ</t>
    </rPh>
    <rPh sb="11" eb="13">
      <t>ニュウリョク</t>
    </rPh>
    <phoneticPr fontId="2"/>
  </si>
  <si>
    <r>
      <t>④持参米飯の栄養量</t>
    </r>
    <r>
      <rPr>
        <vertAlign val="superscript"/>
        <sz val="12"/>
        <rFont val="ＭＳ Ｐゴシック"/>
        <family val="3"/>
        <charset val="128"/>
      </rPr>
      <t>※</t>
    </r>
    <rPh sb="1" eb="3">
      <t>ジサン</t>
    </rPh>
    <rPh sb="3" eb="5">
      <t>ベイハン</t>
    </rPh>
    <rPh sb="6" eb="8">
      <t>エイヨウ</t>
    </rPh>
    <rPh sb="8" eb="9">
      <t>リョウ</t>
    </rPh>
    <phoneticPr fontId="2"/>
  </si>
  <si>
    <r>
      <t xml:space="preserve">     </t>
    </r>
    <r>
      <rPr>
        <sz val="14"/>
        <rFont val="HGPｺﾞｼｯｸE"/>
        <family val="3"/>
        <charset val="128"/>
      </rPr>
      <t>における給与栄養目標量が自動的に表示されます。</t>
    </r>
    <rPh sb="11" eb="13">
      <t>エイヨウ</t>
    </rPh>
    <rPh sb="13" eb="15">
      <t>モクヒョウ</t>
    </rPh>
    <rPh sb="17" eb="20">
      <t>ジドウテキ</t>
    </rPh>
    <phoneticPr fontId="2"/>
  </si>
  <si>
    <r>
      <t>男児　標準体重＝0.00206×</t>
    </r>
    <r>
      <rPr>
        <sz val="11"/>
        <color indexed="8"/>
        <rFont val="ＭＳ Ｐゴシック"/>
        <family val="3"/>
        <charset val="128"/>
      </rPr>
      <t>（身長(cm)×身長(cm)）-0.1166×身長(cm)＋6.5273 　</t>
    </r>
    <phoneticPr fontId="2"/>
  </si>
  <si>
    <r>
      <t>女児　標準体重＝</t>
    </r>
    <r>
      <rPr>
        <sz val="11"/>
        <color indexed="8"/>
        <rFont val="ＭＳ Ｐゴシック"/>
        <family val="3"/>
        <charset val="128"/>
      </rPr>
      <t xml:space="preserve">0.00249×（身長(cm)×身長(cm)）-0.1858×身長(cm)＋9.0360 </t>
    </r>
    <phoneticPr fontId="2"/>
  </si>
  <si>
    <r>
      <t>　肥満度(%)＝（実測体重(㎏)</t>
    </r>
    <r>
      <rPr>
        <sz val="11"/>
        <color indexed="8"/>
        <rFont val="ＭＳ Ｐゴシック"/>
        <family val="3"/>
        <charset val="128"/>
      </rPr>
      <t>-身長別標準体重(㎏)）/身長別標準体重(㎏)×100（%）</t>
    </r>
    <rPh sb="17" eb="20">
      <t>シンチョウベツ</t>
    </rPh>
    <rPh sb="29" eb="32">
      <t>シンチョウベツ</t>
    </rPh>
    <phoneticPr fontId="2"/>
  </si>
  <si>
    <t>目標量
（DG)
20～30％
エネルギー</t>
    <rPh sb="0" eb="2">
      <t>モクヒョウ</t>
    </rPh>
    <rPh sb="2" eb="3">
      <t>リョウ</t>
    </rPh>
    <phoneticPr fontId="2"/>
  </si>
  <si>
    <t>推定エネルギー
必要量
　（EER）</t>
    <rPh sb="0" eb="2">
      <t>スイテイ</t>
    </rPh>
    <rPh sb="8" eb="10">
      <t>ヒツヨウ</t>
    </rPh>
    <rPh sb="10" eb="11">
      <t>リョウ</t>
    </rPh>
    <phoneticPr fontId="2"/>
  </si>
  <si>
    <r>
      <t>ビタミンA</t>
    </r>
    <r>
      <rPr>
        <sz val="8"/>
        <rFont val="ＭＳ Ｐゴシック"/>
        <family val="3"/>
        <charset val="128"/>
      </rPr>
      <t>（µgRAE)</t>
    </r>
    <phoneticPr fontId="2"/>
  </si>
  <si>
    <r>
      <t>ビタミンB</t>
    </r>
    <r>
      <rPr>
        <vertAlign val="subscript"/>
        <sz val="11"/>
        <rFont val="ＭＳ Ｐゴシック"/>
        <family val="3"/>
        <charset val="128"/>
      </rPr>
      <t>1</t>
    </r>
    <r>
      <rPr>
        <sz val="11"/>
        <rFont val="ＭＳ Ｐゴシック"/>
        <family val="3"/>
        <charset val="128"/>
      </rPr>
      <t>（mg)</t>
    </r>
    <phoneticPr fontId="2"/>
  </si>
  <si>
    <r>
      <t>ビタミンB</t>
    </r>
    <r>
      <rPr>
        <vertAlign val="subscript"/>
        <sz val="11"/>
        <rFont val="ＭＳ Ｐゴシック"/>
        <family val="3"/>
        <charset val="128"/>
      </rPr>
      <t>2</t>
    </r>
    <r>
      <rPr>
        <sz val="11"/>
        <rFont val="ＭＳ Ｐゴシック"/>
        <family val="3"/>
        <charset val="128"/>
      </rPr>
      <t>（mg)</t>
    </r>
    <phoneticPr fontId="2"/>
  </si>
  <si>
    <r>
      <t xml:space="preserve">推奨量
（RDA)
</t>
    </r>
    <r>
      <rPr>
        <sz val="10"/>
        <rFont val="ＭＳ Ｐゴシック"/>
        <family val="3"/>
        <charset val="128"/>
      </rPr>
      <t>※又は、目標量（DG）13～20％エネルギー</t>
    </r>
    <rPh sb="0" eb="2">
      <t>スイショウ</t>
    </rPh>
    <rPh sb="2" eb="3">
      <t>リョウ</t>
    </rPh>
    <rPh sb="11" eb="12">
      <t>マタ</t>
    </rPh>
    <rPh sb="14" eb="17">
      <t>モクヒョウリョウ</t>
    </rPh>
    <phoneticPr fontId="2"/>
  </si>
  <si>
    <r>
      <t>エネルギー</t>
    </r>
    <r>
      <rPr>
        <sz val="9"/>
        <rFont val="ＭＳ Ｐゴシック"/>
        <family val="3"/>
        <charset val="128"/>
      </rPr>
      <t>（kcal)</t>
    </r>
    <phoneticPr fontId="2"/>
  </si>
  <si>
    <r>
      <t>ビタミンA</t>
    </r>
    <r>
      <rPr>
        <sz val="8"/>
        <rFont val="ＭＳ Ｐゴシック"/>
        <family val="3"/>
        <charset val="128"/>
      </rPr>
      <t>（µｇRAE)</t>
    </r>
    <phoneticPr fontId="2"/>
  </si>
  <si>
    <t>　　※２　本シートでは「日本食品標準成分表2020年版（八訂）」に基づく値が算出されます。</t>
    <rPh sb="5" eb="6">
      <t>ホン</t>
    </rPh>
    <rPh sb="12" eb="14">
      <t>ニホン</t>
    </rPh>
    <rPh sb="14" eb="16">
      <t>ショクヒン</t>
    </rPh>
    <rPh sb="16" eb="21">
      <t>ヒョウジュンセイブンヒョウ</t>
    </rPh>
    <rPh sb="25" eb="27">
      <t>ネンバン</t>
    </rPh>
    <rPh sb="28" eb="29">
      <t>ハッ</t>
    </rPh>
    <rPh sb="29" eb="30">
      <t>テイ</t>
    </rPh>
    <rPh sb="33" eb="34">
      <t>モト</t>
    </rPh>
    <rPh sb="36" eb="37">
      <t>アタイ</t>
    </rPh>
    <rPh sb="38" eb="40">
      <t>サンシュツ</t>
    </rPh>
    <phoneticPr fontId="2"/>
  </si>
  <si>
    <t>出典：日本人の食事摂取基準（2025年版）</t>
    <rPh sb="0" eb="2">
      <t>シュッテン</t>
    </rPh>
    <rPh sb="3" eb="6">
      <t>ニホンジン</t>
    </rPh>
    <rPh sb="7" eb="11">
      <t>ショクジセッシュ</t>
    </rPh>
    <rPh sb="11" eb="13">
      <t>キジュン</t>
    </rPh>
    <rPh sb="18" eb="19">
      <t>ネン</t>
    </rPh>
    <rPh sb="19" eb="20">
      <t>バン</t>
    </rPh>
    <phoneticPr fontId="2"/>
  </si>
  <si>
    <r>
      <t>作成：岩手県保健福祉部健康国保課</t>
    </r>
    <r>
      <rPr>
        <sz val="14"/>
        <rFont val="ＭＳ ゴシック"/>
        <family val="3"/>
        <charset val="128"/>
      </rPr>
      <t>（令和７(2025)年５月改訂）</t>
    </r>
    <rPh sb="0" eb="2">
      <t>サクセイ</t>
    </rPh>
    <rPh sb="3" eb="6">
      <t>イワテケン</t>
    </rPh>
    <rPh sb="6" eb="11">
      <t>ホケンフクシブ</t>
    </rPh>
    <rPh sb="11" eb="13">
      <t>ケンコウ</t>
    </rPh>
    <rPh sb="13" eb="15">
      <t>コクホ</t>
    </rPh>
    <rPh sb="15" eb="16">
      <t>カ</t>
    </rPh>
    <rPh sb="17" eb="19">
      <t>レイワ</t>
    </rPh>
    <rPh sb="26" eb="27">
      <t>ネン</t>
    </rPh>
    <rPh sb="28" eb="29">
      <t>ガツ</t>
    </rPh>
    <rPh sb="29" eb="31">
      <t>カイテイ</t>
    </rPh>
    <phoneticPr fontId="2"/>
  </si>
  <si>
    <t>児童福祉施設　給食給与栄養目標量算定資料</t>
    <rPh sb="0" eb="2">
      <t>ジドウ</t>
    </rPh>
    <rPh sb="2" eb="4">
      <t>フクシ</t>
    </rPh>
    <rPh sb="4" eb="6">
      <t>シセツ</t>
    </rPh>
    <rPh sb="7" eb="9">
      <t>キュウショク</t>
    </rPh>
    <rPh sb="13" eb="15">
      <t>モクヒョウ</t>
    </rPh>
    <rPh sb="15" eb="16">
      <t>リョウ</t>
    </rPh>
    <rPh sb="16" eb="18">
      <t>サンテイ</t>
    </rPh>
    <rPh sb="18" eb="20">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</si>
</sst>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_ "/>
    <numFmt numFmtId="178" formatCode="0.00_ "/>
    <numFmt numFmtId="179" formatCode="0.0_);[Red]\(0.0\)"/>
    <numFmt numFmtId="180" formatCode="0_);[Red]\(0\)"/>
    <numFmt numFmtId="181" formatCode="0.0;&quot;△ &quot;0.0"/>
    <numFmt numFmtId="182" formatCode="General&quot;人&quot;"/>
    <numFmt numFmtId="183" formatCode="0&quot;g&quot;"/>
    <numFmt numFmtId="184" formatCode="#,##0_);[Red]\(#,##0\)"/>
    <numFmt numFmtId="185" formatCode="#,##0.0_);[Red]\(#,##0.0\)"/>
    <numFmt numFmtId="186" formatCode="#,##0.00_);[Red]\(#,##0.00\)"/>
    <numFmt numFmtId="187" formatCode="#,##0_ "/>
    <numFmt numFmtId="188" formatCode="0.00_);[Red]\(0.00\)"/>
  </numFmts>
  <fonts count="7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16"/>
      <name val="ＭＳ Ｐゴシック"/>
      <family val="3"/>
      <charset val="128"/>
    </font>
    <font>
      <b/>
      <sz val="28"/>
      <name val="ＭＳ Ｐゴシック"/>
      <family val="3"/>
      <charset val="128"/>
    </font>
    <font>
      <b/>
      <sz val="8"/>
      <name val="ＭＳ Ｐゴシック"/>
      <family val="3"/>
      <charset val="128"/>
    </font>
    <font>
      <b/>
      <sz val="6"/>
      <name val="ＭＳ Ｐゴシック"/>
      <family val="3"/>
      <charset val="128"/>
    </font>
    <font>
      <sz val="11"/>
      <name val="ＭＳ ゴシック"/>
      <family val="3"/>
      <charset val="128"/>
    </font>
    <font>
      <sz val="14"/>
      <color indexed="8"/>
      <name val="HGPｺﾞｼｯｸE"/>
      <family val="3"/>
      <charset val="128"/>
    </font>
    <font>
      <sz val="12"/>
      <color indexed="8"/>
      <name val="HGPｺﾞｼｯｸE"/>
      <family val="3"/>
      <charset val="128"/>
    </font>
    <font>
      <sz val="10"/>
      <color indexed="8"/>
      <name val="HGPｺﾞｼｯｸE"/>
      <family val="3"/>
      <charset val="128"/>
    </font>
    <font>
      <sz val="11"/>
      <color indexed="8"/>
      <name val="ＭＳ Ｐゴシック"/>
      <family val="3"/>
      <charset val="128"/>
    </font>
    <font>
      <b/>
      <u/>
      <sz val="14"/>
      <color indexed="8"/>
      <name val="HGPｺﾞｼｯｸE"/>
      <family val="3"/>
      <charset val="128"/>
    </font>
    <font>
      <sz val="11"/>
      <name val="HGSｺﾞｼｯｸE"/>
      <family val="3"/>
      <charset val="128"/>
    </font>
    <font>
      <sz val="14"/>
      <name val="HGSｺﾞｼｯｸE"/>
      <family val="3"/>
      <charset val="128"/>
    </font>
    <font>
      <sz val="12"/>
      <name val="HGｺﾞｼｯｸE"/>
      <family val="3"/>
      <charset val="128"/>
    </font>
    <font>
      <sz val="14"/>
      <name val="HGｺﾞｼｯｸE"/>
      <family val="3"/>
      <charset val="128"/>
    </font>
    <font>
      <sz val="14"/>
      <color indexed="36"/>
      <name val="HGPｺﾞｼｯｸE"/>
      <family val="3"/>
      <charset val="128"/>
    </font>
    <font>
      <sz val="14"/>
      <color rgb="FF0070C0"/>
      <name val="ＭＳ Ｐゴシック"/>
      <family val="3"/>
      <charset val="128"/>
    </font>
    <font>
      <b/>
      <sz val="10"/>
      <color theme="1"/>
      <name val="ＭＳ Ｐゴシック"/>
      <family val="3"/>
      <charset val="128"/>
    </font>
    <font>
      <sz val="11"/>
      <color rgb="FF0070C0"/>
      <name val="ＭＳ Ｐゴシック"/>
      <family val="3"/>
      <charset val="128"/>
    </font>
    <font>
      <b/>
      <sz val="11"/>
      <color rgb="FF0070C0"/>
      <name val="ＭＳ Ｐゴシック"/>
      <family val="3"/>
      <charset val="128"/>
    </font>
    <font>
      <sz val="14"/>
      <color rgb="FFFF0000"/>
      <name val="ＭＳ Ｐゴシック"/>
      <family val="3"/>
      <charset val="128"/>
    </font>
    <font>
      <sz val="10"/>
      <color theme="1"/>
      <name val="ＭＳ Ｐゴシック"/>
      <family val="3"/>
      <charset val="128"/>
    </font>
    <font>
      <b/>
      <sz val="26"/>
      <color rgb="FFFF0000"/>
      <name val="ＭＳ Ｐゴシック"/>
      <family val="3"/>
      <charset val="128"/>
    </font>
    <font>
      <b/>
      <sz val="10"/>
      <color rgb="FFFF0000"/>
      <name val="ＭＳ Ｐゴシック"/>
      <family val="3"/>
      <charset val="128"/>
    </font>
    <font>
      <b/>
      <sz val="11"/>
      <color rgb="FFFF0000"/>
      <name val="ＭＳ ゴシック"/>
      <family val="3"/>
      <charset val="128"/>
    </font>
    <font>
      <b/>
      <sz val="11"/>
      <color rgb="FFFF0000"/>
      <name val="ＭＳ Ｐゴシック"/>
      <family val="3"/>
      <charset val="128"/>
    </font>
    <font>
      <b/>
      <sz val="11"/>
      <color theme="1"/>
      <name val="ＭＳ ゴシック"/>
      <family val="3"/>
      <charset val="128"/>
    </font>
    <font>
      <b/>
      <sz val="11"/>
      <color theme="1"/>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sz val="11"/>
      <color rgb="FFFF0000"/>
      <name val="ＭＳ Ｐゴシック"/>
      <family val="3"/>
      <charset val="128"/>
    </font>
    <font>
      <b/>
      <sz val="12"/>
      <color theme="1"/>
      <name val="ＭＳ Ｐゴシック"/>
      <family val="3"/>
      <charset val="128"/>
    </font>
    <font>
      <sz val="14"/>
      <color rgb="FF000000"/>
      <name val="HGPｺﾞｼｯｸE"/>
      <family val="3"/>
      <charset val="128"/>
    </font>
    <font>
      <b/>
      <sz val="11"/>
      <color rgb="FF000000"/>
      <name val="ＭＳ Ｐゴシック"/>
      <family val="3"/>
      <charset val="128"/>
    </font>
    <font>
      <b/>
      <sz val="14"/>
      <color rgb="FFFF0000"/>
      <name val="HGｺﾞｼｯｸE"/>
      <family val="3"/>
      <charset val="128"/>
    </font>
    <font>
      <b/>
      <sz val="18"/>
      <name val="ＭＳ Ｐゴシック"/>
      <family val="3"/>
      <charset val="128"/>
    </font>
    <font>
      <b/>
      <sz val="18"/>
      <name val="ＭＳ Ｐゴシック"/>
      <family val="3"/>
      <charset val="128"/>
      <scheme val="minor"/>
    </font>
    <font>
      <b/>
      <sz val="22"/>
      <name val="ＭＳ Ｐゴシック"/>
      <family val="3"/>
      <charset val="128"/>
    </font>
    <font>
      <sz val="11"/>
      <name val="ＭＳ Ｐゴシック"/>
      <family val="3"/>
      <charset val="128"/>
      <scheme val="major"/>
    </font>
    <font>
      <sz val="12"/>
      <color rgb="FF000000"/>
      <name val="ＭＳ Ｐ明朝"/>
      <family val="1"/>
      <charset val="128"/>
    </font>
    <font>
      <sz val="12"/>
      <name val="ＭＳ Ｐ明朝"/>
      <family val="1"/>
      <charset val="128"/>
    </font>
    <font>
      <sz val="11"/>
      <name val="ＭＳ Ｐ明朝"/>
      <family val="1"/>
      <charset val="128"/>
    </font>
    <font>
      <sz val="14"/>
      <color rgb="FF000000"/>
      <name val="HGｺﾞｼｯｸE"/>
      <family val="3"/>
      <charset val="128"/>
    </font>
    <font>
      <sz val="14"/>
      <name val="HGPｺﾞｼｯｸE"/>
      <family val="3"/>
      <charset val="128"/>
    </font>
    <font>
      <b/>
      <sz val="18"/>
      <color rgb="FFFF0000"/>
      <name val="ＭＳ Ｐゴシック"/>
      <family val="3"/>
      <charset val="128"/>
    </font>
    <font>
      <b/>
      <u/>
      <sz val="11"/>
      <name val="ＭＳ Ｐゴシック"/>
      <family val="3"/>
      <charset val="128"/>
    </font>
    <font>
      <vertAlign val="superscript"/>
      <sz val="14"/>
      <name val="HGPｺﾞｼｯｸE"/>
      <family val="3"/>
      <charset val="128"/>
    </font>
    <font>
      <b/>
      <sz val="14"/>
      <name val="HGPｺﾞｼｯｸE"/>
      <family val="3"/>
      <charset val="128"/>
    </font>
    <font>
      <sz val="10"/>
      <name val="ＭＳ ゴシック"/>
      <family val="3"/>
      <charset val="128"/>
    </font>
    <font>
      <sz val="14"/>
      <name val="ＭＳ Ｐゴシック"/>
      <family val="3"/>
      <charset val="128"/>
    </font>
    <font>
      <b/>
      <sz val="7"/>
      <name val="ＭＳ Ｐゴシック"/>
      <family val="3"/>
      <charset val="128"/>
    </font>
    <font>
      <b/>
      <sz val="6.5"/>
      <name val="ＭＳ Ｐゴシック"/>
      <family val="3"/>
      <charset val="128"/>
    </font>
    <font>
      <vertAlign val="superscript"/>
      <sz val="12"/>
      <name val="ＭＳ Ｐゴシック"/>
      <family val="3"/>
      <charset val="128"/>
    </font>
    <font>
      <sz val="14"/>
      <name val="ＭＳ Ｐ明朝"/>
      <family val="1"/>
      <charset val="128"/>
    </font>
    <font>
      <sz val="12"/>
      <color rgb="FF000000"/>
      <name val="ＭＳ Ｐゴシック"/>
      <family val="3"/>
      <charset val="128"/>
    </font>
    <font>
      <sz val="11"/>
      <color rgb="FF000000"/>
      <name val="ＭＳ Ｐゴシック"/>
      <family val="3"/>
      <charset val="128"/>
    </font>
    <font>
      <sz val="8"/>
      <name val="ＭＳ Ｐゴシック"/>
      <family val="3"/>
      <charset val="128"/>
    </font>
    <font>
      <vertAlign val="subscript"/>
      <sz val="11"/>
      <name val="ＭＳ Ｐゴシック"/>
      <family val="3"/>
      <charset val="128"/>
    </font>
    <font>
      <strike/>
      <sz val="11"/>
      <name val="ＭＳ Ｐゴシック"/>
      <family val="3"/>
      <charset val="128"/>
    </font>
    <font>
      <b/>
      <strike/>
      <sz val="11"/>
      <name val="ＭＳ Ｐゴシック"/>
      <family val="3"/>
      <charset val="128"/>
    </font>
    <font>
      <sz val="16"/>
      <name val="ＭＳ ゴシック"/>
      <family val="3"/>
      <charset val="128"/>
    </font>
    <font>
      <sz val="14"/>
      <name val="ＭＳ ゴシック"/>
      <family val="3"/>
      <charset val="128"/>
    </font>
  </fonts>
  <fills count="1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14996795556505021"/>
        <bgColor indexed="64"/>
      </patternFill>
    </fill>
  </fills>
  <borders count="5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n">
        <color indexed="64"/>
      </top>
      <bottom style="thick">
        <color indexed="64"/>
      </bottom>
      <diagonal/>
    </border>
    <border>
      <left style="thick">
        <color rgb="FFFF0000"/>
      </left>
      <right style="thick">
        <color rgb="FFFF0000"/>
      </right>
      <top style="thick">
        <color rgb="FFFF0000"/>
      </top>
      <bottom style="thick">
        <color rgb="FFFF0000"/>
      </bottom>
      <diagonal/>
    </border>
    <border>
      <left style="thin">
        <color theme="0"/>
      </left>
      <right style="medium">
        <color theme="0"/>
      </right>
      <top style="medium">
        <color theme="0"/>
      </top>
      <bottom style="thin">
        <color theme="0"/>
      </bottom>
      <diagonal/>
    </border>
    <border>
      <left/>
      <right style="thin">
        <color theme="0"/>
      </right>
      <top/>
      <bottom style="thin">
        <color theme="0"/>
      </bottom>
      <diagonal/>
    </border>
    <border>
      <left style="thin">
        <color theme="0"/>
      </left>
      <right style="medium">
        <color theme="0"/>
      </right>
      <top style="medium">
        <color theme="0"/>
      </top>
      <bottom style="medium">
        <color theme="0"/>
      </bottom>
      <diagonal/>
    </border>
    <border>
      <left/>
      <right style="thin">
        <color theme="0"/>
      </right>
      <top/>
      <bottom style="medium">
        <color theme="0"/>
      </bottom>
      <diagonal/>
    </border>
    <border>
      <left/>
      <right style="thin">
        <color theme="0"/>
      </right>
      <top style="medium">
        <color theme="0"/>
      </top>
      <bottom style="medium">
        <color theme="0"/>
      </bottom>
      <diagonal/>
    </border>
    <border>
      <left style="thin">
        <color theme="0"/>
      </left>
      <right style="medium">
        <color theme="0"/>
      </right>
      <top style="thin">
        <color theme="0"/>
      </top>
      <bottom style="medium">
        <color theme="0"/>
      </bottom>
      <diagonal/>
    </border>
    <border>
      <left/>
      <right style="thin">
        <color theme="0"/>
      </right>
      <top style="thin">
        <color theme="0"/>
      </top>
      <bottom style="medium">
        <color theme="0"/>
      </bottom>
      <diagonal/>
    </border>
    <border>
      <left/>
      <right style="medium">
        <color theme="0"/>
      </right>
      <top style="thin">
        <color theme="0"/>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theme="0"/>
      </bottom>
      <diagonal/>
    </border>
    <border>
      <left/>
      <right style="medium">
        <color theme="0"/>
      </right>
      <top/>
      <bottom/>
      <diagonal/>
    </border>
    <border>
      <left style="medium">
        <color theme="0"/>
      </left>
      <right/>
      <top/>
      <bottom/>
      <diagonal/>
    </border>
    <border>
      <left style="thin">
        <color theme="0"/>
      </left>
      <right/>
      <top/>
      <bottom/>
      <diagonal/>
    </border>
    <border>
      <left style="thin">
        <color indexed="64"/>
      </left>
      <right style="thin">
        <color indexed="64"/>
      </right>
      <top style="thin">
        <color indexed="64"/>
      </top>
      <bottom style="double">
        <color indexed="64"/>
      </bottom>
      <diagonal/>
    </border>
    <border>
      <left style="dotted">
        <color theme="1" tint="0.34998626667073579"/>
      </left>
      <right/>
      <top style="dotted">
        <color theme="1" tint="0.34998626667073579"/>
      </top>
      <bottom/>
      <diagonal/>
    </border>
    <border>
      <left/>
      <right/>
      <top style="dotted">
        <color theme="1" tint="0.34998626667073579"/>
      </top>
      <bottom/>
      <diagonal/>
    </border>
    <border>
      <left/>
      <right style="dotted">
        <color theme="1" tint="0.34998626667073579"/>
      </right>
      <top style="dotted">
        <color theme="1" tint="0.34998626667073579"/>
      </top>
      <bottom/>
      <diagonal/>
    </border>
    <border>
      <left style="dotted">
        <color theme="1" tint="0.34998626667073579"/>
      </left>
      <right/>
      <top/>
      <bottom/>
      <diagonal/>
    </border>
    <border>
      <left/>
      <right style="dotted">
        <color theme="1" tint="0.34998626667073579"/>
      </right>
      <top/>
      <bottom/>
      <diagonal/>
    </border>
    <border>
      <left style="dotted">
        <color theme="1" tint="0.34998626667073579"/>
      </left>
      <right/>
      <top/>
      <bottom style="dotted">
        <color theme="1" tint="0.34998626667073579"/>
      </bottom>
      <diagonal/>
    </border>
    <border>
      <left/>
      <right/>
      <top/>
      <bottom style="dotted">
        <color theme="1" tint="0.34998626667073579"/>
      </bottom>
      <diagonal/>
    </border>
    <border>
      <left/>
      <right style="dotted">
        <color theme="1" tint="0.34998626667073579"/>
      </right>
      <top/>
      <bottom style="dotted">
        <color theme="1" tint="0.34998626667073579"/>
      </bottom>
      <diagonal/>
    </border>
    <border>
      <left style="thick">
        <color indexed="64"/>
      </left>
      <right style="thick">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62">
    <xf numFmtId="0" fontId="0" fillId="0" borderId="0" xfId="0"/>
    <xf numFmtId="0" fontId="0" fillId="0" borderId="0" xfId="0" applyAlignment="1"/>
    <xf numFmtId="0" fontId="0" fillId="0" borderId="0" xfId="0" applyAlignment="1">
      <alignment horizontal="center"/>
    </xf>
    <xf numFmtId="0" fontId="0" fillId="0" borderId="0" xfId="0" applyBorder="1" applyAlignment="1">
      <alignment wrapText="1"/>
    </xf>
    <xf numFmtId="0" fontId="0" fillId="0" borderId="0" xfId="0" applyBorder="1" applyAlignment="1">
      <alignment horizontal="center" vertical="top" wrapText="1"/>
    </xf>
    <xf numFmtId="38" fontId="5" fillId="0" borderId="0" xfId="1" applyFont="1"/>
    <xf numFmtId="0" fontId="0" fillId="0" borderId="1" xfId="0" applyBorder="1" applyAlignment="1">
      <alignment horizontal="center" vertical="top" wrapText="1"/>
    </xf>
    <xf numFmtId="0" fontId="0" fillId="0" borderId="0" xfId="0" applyAlignment="1">
      <alignment vertical="center"/>
    </xf>
    <xf numFmtId="180" fontId="0" fillId="0" borderId="0" xfId="0" applyNumberFormat="1" applyAlignment="1">
      <alignment vertical="center"/>
    </xf>
    <xf numFmtId="180" fontId="0" fillId="0" borderId="0" xfId="0" applyNumberFormat="1" applyAlignment="1">
      <alignment horizontal="center" vertical="center"/>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center" wrapText="1"/>
    </xf>
    <xf numFmtId="18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180" fontId="6" fillId="0" borderId="0" xfId="0" applyNumberFormat="1" applyFont="1" applyAlignment="1">
      <alignment horizontal="center" vertical="center"/>
    </xf>
    <xf numFmtId="0" fontId="6" fillId="0" borderId="0" xfId="0" applyFont="1"/>
    <xf numFmtId="0" fontId="8" fillId="0" borderId="0" xfId="0" applyFont="1"/>
    <xf numFmtId="0" fontId="8" fillId="0" borderId="0" xfId="0" applyFont="1" applyAlignment="1"/>
    <xf numFmtId="0" fontId="8" fillId="0" borderId="0" xfId="0" applyFont="1" applyAlignment="1">
      <alignment horizontal="center"/>
    </xf>
    <xf numFmtId="0" fontId="27" fillId="0" borderId="0" xfId="0" applyFont="1" applyAlignment="1">
      <alignment horizontal="center"/>
    </xf>
    <xf numFmtId="0" fontId="27" fillId="0" borderId="0" xfId="0" applyFont="1"/>
    <xf numFmtId="38" fontId="6" fillId="0" borderId="0" xfId="1" applyFont="1"/>
    <xf numFmtId="0" fontId="10" fillId="0" borderId="0" xfId="0" applyFont="1"/>
    <xf numFmtId="180" fontId="10" fillId="0" borderId="0" xfId="0" applyNumberFormat="1" applyFont="1" applyAlignment="1">
      <alignment vertical="center"/>
    </xf>
    <xf numFmtId="0" fontId="12" fillId="0" borderId="0" xfId="0" applyFont="1"/>
    <xf numFmtId="0" fontId="13" fillId="0" borderId="0" xfId="0" applyFont="1" applyAlignment="1"/>
    <xf numFmtId="177" fontId="0" fillId="0" borderId="0" xfId="0" applyNumberFormat="1"/>
    <xf numFmtId="178" fontId="0" fillId="0" borderId="0" xfId="0" applyNumberFormat="1"/>
    <xf numFmtId="0" fontId="9" fillId="0" borderId="0" xfId="0" applyFont="1" applyAlignment="1">
      <alignment vertical="center"/>
    </xf>
    <xf numFmtId="0" fontId="11" fillId="0" borderId="0" xfId="0" applyFont="1" applyAlignment="1">
      <alignment horizontal="center" vertical="center"/>
    </xf>
    <xf numFmtId="177" fontId="0" fillId="0" borderId="0" xfId="0" applyNumberFormat="1" applyAlignment="1">
      <alignment vertical="center"/>
    </xf>
    <xf numFmtId="178" fontId="0" fillId="0" borderId="0" xfId="0" applyNumberFormat="1" applyAlignment="1">
      <alignment vertical="center"/>
    </xf>
    <xf numFmtId="0" fontId="28" fillId="0" borderId="0" xfId="0" applyFont="1" applyAlignment="1">
      <alignment horizontal="center" vertical="center"/>
    </xf>
    <xf numFmtId="0" fontId="29" fillId="0" borderId="0" xfId="0" applyFont="1"/>
    <xf numFmtId="0" fontId="30" fillId="0" borderId="0" xfId="0" applyFont="1"/>
    <xf numFmtId="177" fontId="29" fillId="0" borderId="0" xfId="0" applyNumberFormat="1" applyFont="1"/>
    <xf numFmtId="0" fontId="32" fillId="0" borderId="0" xfId="0" applyFont="1" applyAlignment="1">
      <alignment vertical="center"/>
    </xf>
    <xf numFmtId="14" fontId="32" fillId="0" borderId="0" xfId="0" applyNumberFormat="1" applyFont="1" applyAlignment="1">
      <alignment vertical="center"/>
    </xf>
    <xf numFmtId="177" fontId="32" fillId="0" borderId="0" xfId="0" applyNumberFormat="1" applyFont="1" applyAlignment="1">
      <alignment vertical="center"/>
    </xf>
    <xf numFmtId="0" fontId="0" fillId="0" borderId="0" xfId="0" applyBorder="1" applyAlignment="1">
      <alignment vertical="top" wrapText="1"/>
    </xf>
    <xf numFmtId="0" fontId="11" fillId="9" borderId="0" xfId="0" applyFont="1" applyFill="1" applyAlignment="1">
      <alignment horizontal="center" vertical="center"/>
    </xf>
    <xf numFmtId="0" fontId="11" fillId="9" borderId="0" xfId="0" applyFont="1" applyFill="1" applyAlignment="1">
      <alignment horizontal="center" vertical="center" wrapText="1"/>
    </xf>
    <xf numFmtId="177" fontId="11" fillId="9" borderId="0" xfId="0" applyNumberFormat="1" applyFont="1" applyFill="1" applyAlignment="1">
      <alignment horizontal="center" vertical="center" wrapText="1"/>
    </xf>
    <xf numFmtId="0" fontId="7" fillId="9" borderId="0" xfId="0" applyFont="1" applyFill="1" applyAlignment="1">
      <alignment horizontal="center" vertical="center" wrapText="1"/>
    </xf>
    <xf numFmtId="178" fontId="14" fillId="9" borderId="0" xfId="0" applyNumberFormat="1" applyFont="1" applyFill="1" applyAlignment="1">
      <alignment horizontal="center" vertical="center" wrapText="1"/>
    </xf>
    <xf numFmtId="0" fontId="14" fillId="9" borderId="0" xfId="0" applyFont="1" applyFill="1" applyAlignment="1">
      <alignment horizontal="center" vertical="center" wrapText="1"/>
    </xf>
    <xf numFmtId="0" fontId="11" fillId="9" borderId="0" xfId="0" applyNumberFormat="1" applyFont="1" applyFill="1" applyAlignment="1">
      <alignment vertical="center"/>
    </xf>
    <xf numFmtId="181" fontId="16" fillId="9" borderId="0" xfId="0" applyNumberFormat="1" applyFont="1" applyFill="1" applyAlignment="1" applyProtection="1">
      <alignment vertical="center"/>
      <protection locked="0"/>
    </xf>
    <xf numFmtId="0" fontId="34" fillId="9" borderId="0" xfId="0" applyFont="1" applyFill="1" applyAlignment="1">
      <alignment horizontal="center" vertical="center"/>
    </xf>
    <xf numFmtId="14" fontId="34" fillId="9" borderId="0" xfId="0" applyNumberFormat="1" applyFont="1" applyFill="1" applyAlignment="1">
      <alignment horizontal="center" vertical="center"/>
    </xf>
    <xf numFmtId="0" fontId="34" fillId="9" borderId="0" xfId="0" applyNumberFormat="1" applyFont="1" applyFill="1" applyAlignment="1">
      <alignment vertical="center"/>
    </xf>
    <xf numFmtId="181" fontId="35" fillId="9" borderId="0" xfId="0" applyNumberFormat="1" applyFont="1" applyFill="1" applyAlignment="1" applyProtection="1">
      <alignment vertical="center"/>
      <protection locked="0"/>
    </xf>
    <xf numFmtId="0" fontId="34" fillId="0" borderId="0" xfId="0" applyFont="1" applyAlignment="1">
      <alignment horizontal="center" vertical="center"/>
    </xf>
    <xf numFmtId="0" fontId="30" fillId="10" borderId="0" xfId="0" applyFont="1" applyFill="1" applyAlignment="1">
      <alignment horizontal="right"/>
    </xf>
    <xf numFmtId="0" fontId="36" fillId="11" borderId="0" xfId="0" applyFont="1" applyFill="1" applyAlignment="1">
      <alignment horizontal="right"/>
    </xf>
    <xf numFmtId="0" fontId="39" fillId="11" borderId="0" xfId="0" applyFont="1" applyFill="1" applyAlignment="1">
      <alignment vertical="center"/>
    </xf>
    <xf numFmtId="0" fontId="40" fillId="10" borderId="0" xfId="0" applyFont="1" applyFill="1" applyAlignment="1">
      <alignment vertical="center"/>
    </xf>
    <xf numFmtId="0" fontId="0" fillId="11" borderId="0" xfId="0" applyFill="1"/>
    <xf numFmtId="0" fontId="41" fillId="11" borderId="0" xfId="0" applyFont="1" applyFill="1"/>
    <xf numFmtId="0" fontId="0" fillId="10" borderId="0" xfId="0" applyFill="1"/>
    <xf numFmtId="0" fontId="29" fillId="10" borderId="0" xfId="0" applyFont="1" applyFill="1"/>
    <xf numFmtId="0" fontId="38" fillId="7" borderId="0" xfId="0" applyFont="1" applyFill="1" applyAlignment="1">
      <alignment horizontal="right"/>
    </xf>
    <xf numFmtId="176" fontId="6" fillId="7" borderId="0" xfId="0" applyNumberFormat="1" applyFont="1" applyFill="1"/>
    <xf numFmtId="9" fontId="33" fillId="0" borderId="0" xfId="0" applyNumberFormat="1" applyFont="1" applyFill="1" applyBorder="1" applyAlignment="1">
      <alignment horizontal="center" vertical="center"/>
    </xf>
    <xf numFmtId="0" fontId="43" fillId="0" borderId="0" xfId="0" applyFont="1"/>
    <xf numFmtId="0" fontId="23" fillId="0" borderId="0" xfId="0" applyFont="1"/>
    <xf numFmtId="0" fontId="0" fillId="0" borderId="0" xfId="0" applyBorder="1"/>
    <xf numFmtId="0" fontId="25" fillId="0" borderId="0" xfId="0" applyFont="1"/>
    <xf numFmtId="0" fontId="4" fillId="0" borderId="0" xfId="0" applyFont="1"/>
    <xf numFmtId="0" fontId="22" fillId="0" borderId="0" xfId="0" applyFont="1"/>
    <xf numFmtId="9" fontId="0" fillId="13" borderId="27" xfId="0" applyNumberFormat="1" applyFill="1" applyBorder="1" applyAlignment="1">
      <alignment vertical="center"/>
    </xf>
    <xf numFmtId="9" fontId="0" fillId="13" borderId="30" xfId="0" applyNumberFormat="1" applyFill="1" applyBorder="1" applyAlignment="1">
      <alignment vertical="center"/>
    </xf>
    <xf numFmtId="0" fontId="0" fillId="13" borderId="26" xfId="0" applyFill="1" applyBorder="1"/>
    <xf numFmtId="9" fontId="0" fillId="13" borderId="37" xfId="0" applyNumberFormat="1" applyFill="1" applyBorder="1" applyAlignment="1">
      <alignment vertical="center"/>
    </xf>
    <xf numFmtId="0" fontId="0" fillId="13" borderId="37" xfId="0" applyFill="1" applyBorder="1" applyAlignment="1">
      <alignment vertical="center"/>
    </xf>
    <xf numFmtId="0" fontId="0" fillId="13" borderId="38" xfId="0" applyFill="1" applyBorder="1" applyAlignment="1">
      <alignment horizontal="right" vertical="center"/>
    </xf>
    <xf numFmtId="182" fontId="0" fillId="13" borderId="38" xfId="0" applyNumberFormat="1" applyFill="1" applyBorder="1" applyAlignment="1">
      <alignment vertical="center"/>
    </xf>
    <xf numFmtId="182" fontId="0" fillId="13" borderId="37" xfId="0" applyNumberFormat="1" applyFill="1" applyBorder="1" applyAlignment="1">
      <alignment vertical="center"/>
    </xf>
    <xf numFmtId="49" fontId="0" fillId="13" borderId="28" xfId="0" applyNumberFormat="1" applyFill="1" applyBorder="1" applyAlignment="1">
      <alignment vertical="center"/>
    </xf>
    <xf numFmtId="49" fontId="0" fillId="9" borderId="28" xfId="0" applyNumberFormat="1" applyFill="1" applyBorder="1" applyAlignment="1">
      <alignment vertical="center"/>
    </xf>
    <xf numFmtId="9" fontId="0" fillId="9" borderId="30" xfId="0" applyNumberFormat="1" applyFill="1" applyBorder="1" applyAlignment="1">
      <alignment vertical="center"/>
    </xf>
    <xf numFmtId="9" fontId="0" fillId="9" borderId="27" xfId="0" applyNumberFormat="1" applyFill="1" applyBorder="1" applyAlignment="1">
      <alignment vertical="center"/>
    </xf>
    <xf numFmtId="9" fontId="0" fillId="9" borderId="34" xfId="0" applyNumberFormat="1" applyFill="1" applyBorder="1" applyAlignment="1">
      <alignment vertical="center"/>
    </xf>
    <xf numFmtId="182" fontId="0" fillId="9" borderId="34" xfId="0" applyNumberFormat="1" applyFill="1" applyBorder="1" applyAlignment="1">
      <alignment vertical="center"/>
    </xf>
    <xf numFmtId="0" fontId="0" fillId="9" borderId="34" xfId="0" applyFill="1" applyBorder="1" applyAlignment="1">
      <alignment vertical="center"/>
    </xf>
    <xf numFmtId="9" fontId="0" fillId="9" borderId="29" xfId="0" applyNumberFormat="1" applyFill="1" applyBorder="1" applyAlignment="1">
      <alignment vertical="center"/>
    </xf>
    <xf numFmtId="49" fontId="0" fillId="9" borderId="26" xfId="0" applyNumberFormat="1" applyFill="1" applyBorder="1"/>
    <xf numFmtId="0" fontId="0" fillId="9" borderId="35" xfId="0" applyFill="1" applyBorder="1" applyAlignment="1">
      <alignment horizontal="right" vertical="center"/>
    </xf>
    <xf numFmtId="182" fontId="0" fillId="9" borderId="35" xfId="0" applyNumberFormat="1" applyFill="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10" fillId="14" borderId="31" xfId="0" applyFont="1" applyFill="1" applyBorder="1" applyAlignment="1">
      <alignment horizontal="center" vertical="center"/>
    </xf>
    <xf numFmtId="0" fontId="10" fillId="14" borderId="36" xfId="0" applyFont="1" applyFill="1" applyBorder="1" applyAlignment="1">
      <alignment horizontal="center" vertical="center"/>
    </xf>
    <xf numFmtId="0" fontId="10" fillId="14" borderId="32" xfId="0" applyFont="1" applyFill="1" applyBorder="1" applyAlignment="1">
      <alignment horizontal="center" vertical="center"/>
    </xf>
    <xf numFmtId="0" fontId="10" fillId="15" borderId="31" xfId="0" applyFont="1" applyFill="1" applyBorder="1" applyAlignment="1">
      <alignment horizontal="center" vertical="center"/>
    </xf>
    <xf numFmtId="0" fontId="10" fillId="15" borderId="33" xfId="0" applyFont="1" applyFill="1" applyBorder="1" applyAlignment="1">
      <alignment horizontal="center" vertical="center"/>
    </xf>
    <xf numFmtId="0" fontId="10" fillId="15" borderId="32" xfId="0" applyFont="1" applyFill="1" applyBorder="1" applyAlignment="1">
      <alignment horizontal="center" vertical="center"/>
    </xf>
    <xf numFmtId="182" fontId="8" fillId="0" borderId="0" xfId="0" applyNumberFormat="1" applyFont="1" applyFill="1" applyBorder="1" applyAlignment="1">
      <alignment vertical="center"/>
    </xf>
    <xf numFmtId="9" fontId="12" fillId="0" borderId="0" xfId="0" applyNumberFormat="1" applyFont="1" applyFill="1" applyBorder="1" applyAlignment="1">
      <alignment vertical="center"/>
    </xf>
    <xf numFmtId="0" fontId="48" fillId="0" borderId="0" xfId="0" applyFont="1" applyAlignment="1"/>
    <xf numFmtId="9" fontId="33" fillId="7" borderId="25" xfId="0" applyNumberFormat="1" applyFont="1" applyFill="1" applyBorder="1" applyAlignment="1">
      <alignment horizontal="right"/>
    </xf>
    <xf numFmtId="9" fontId="45" fillId="0" borderId="0" xfId="0" applyNumberFormat="1" applyFont="1" applyFill="1" applyBorder="1" applyAlignment="1">
      <alignment horizontal="right"/>
    </xf>
    <xf numFmtId="0" fontId="24" fillId="0" borderId="0" xfId="0" applyFont="1" applyFill="1" applyBorder="1" applyAlignment="1">
      <alignment vertical="top" wrapText="1"/>
    </xf>
    <xf numFmtId="0" fontId="24" fillId="0" borderId="0" xfId="0" applyFont="1" applyFill="1" applyBorder="1" applyAlignment="1">
      <alignment wrapText="1"/>
    </xf>
    <xf numFmtId="0" fontId="49" fillId="0" borderId="0" xfId="0" applyFont="1" applyBorder="1"/>
    <xf numFmtId="0" fontId="17" fillId="0" borderId="0" xfId="0" applyFont="1"/>
    <xf numFmtId="0" fontId="50" fillId="0" borderId="0" xfId="0" applyFont="1"/>
    <xf numFmtId="0" fontId="51" fillId="0" borderId="0" xfId="0" applyFont="1"/>
    <xf numFmtId="0" fontId="52" fillId="0" borderId="0" xfId="0" applyFont="1"/>
    <xf numFmtId="0" fontId="43" fillId="0" borderId="0" xfId="0" applyFont="1" applyAlignment="1">
      <alignment horizontal="left" indent="1"/>
    </xf>
    <xf numFmtId="0" fontId="0" fillId="0" borderId="1" xfId="0" applyBorder="1" applyAlignment="1">
      <alignment vertical="top" wrapText="1"/>
    </xf>
    <xf numFmtId="9" fontId="33" fillId="7" borderId="25" xfId="0" applyNumberFormat="1" applyFont="1" applyFill="1" applyBorder="1" applyAlignment="1">
      <alignment horizontal="center" vertical="center"/>
    </xf>
    <xf numFmtId="0" fontId="36" fillId="0" borderId="0" xfId="0" applyFont="1"/>
    <xf numFmtId="14" fontId="36" fillId="7" borderId="0" xfId="0" applyNumberFormat="1" applyFont="1" applyFill="1" applyAlignment="1">
      <alignment horizontal="right"/>
    </xf>
    <xf numFmtId="0" fontId="54" fillId="0" borderId="0" xfId="0" applyFont="1"/>
    <xf numFmtId="0" fontId="0" fillId="0" borderId="0" xfId="0" applyFill="1" applyBorder="1"/>
    <xf numFmtId="0" fontId="0" fillId="0" borderId="0" xfId="0" applyFill="1" applyBorder="1" applyAlignment="1">
      <alignment vertical="center"/>
    </xf>
    <xf numFmtId="0" fontId="9" fillId="0" borderId="0" xfId="0" applyFont="1" applyFill="1" applyBorder="1" applyAlignment="1">
      <alignment horizontal="left" vertical="center" indent="1"/>
    </xf>
    <xf numFmtId="0" fontId="60" fillId="0" borderId="0" xfId="0" applyFont="1"/>
    <xf numFmtId="9" fontId="31" fillId="7" borderId="25" xfId="0" applyNumberFormat="1" applyFont="1" applyFill="1" applyBorder="1" applyAlignment="1">
      <alignment horizontal="right"/>
    </xf>
    <xf numFmtId="0" fontId="55" fillId="0" borderId="0" xfId="0" applyFont="1" applyAlignment="1"/>
    <xf numFmtId="0" fontId="0" fillId="0" borderId="43" xfId="0" applyFill="1" applyBorder="1"/>
    <xf numFmtId="0" fontId="0" fillId="0" borderId="44" xfId="0" applyFill="1" applyBorder="1"/>
    <xf numFmtId="0" fontId="0" fillId="0" borderId="45" xfId="0" applyFill="1" applyBorder="1"/>
    <xf numFmtId="0" fontId="56" fillId="0" borderId="46" xfId="0" applyFont="1" applyFill="1" applyBorder="1"/>
    <xf numFmtId="0" fontId="0" fillId="0" borderId="47" xfId="0" applyFill="1" applyBorder="1"/>
    <xf numFmtId="0" fontId="0" fillId="0" borderId="46" xfId="0" applyFill="1" applyBorder="1"/>
    <xf numFmtId="0" fontId="44" fillId="0" borderId="46" xfId="0" applyFont="1" applyFill="1" applyBorder="1" applyAlignment="1">
      <alignment horizontal="left" indent="1"/>
    </xf>
    <xf numFmtId="0" fontId="0" fillId="0" borderId="46" xfId="0" applyFill="1" applyBorder="1" applyAlignment="1">
      <alignment horizontal="left" indent="1"/>
    </xf>
    <xf numFmtId="0" fontId="0" fillId="0" borderId="46" xfId="0" applyFill="1" applyBorder="1" applyAlignment="1">
      <alignment vertical="center"/>
    </xf>
    <xf numFmtId="0" fontId="0" fillId="0" borderId="47" xfId="0" applyFill="1" applyBorder="1" applyAlignment="1">
      <alignment vertical="center"/>
    </xf>
    <xf numFmtId="0" fontId="0" fillId="0" borderId="0" xfId="0" applyBorder="1" applyAlignment="1">
      <alignment vertical="center"/>
    </xf>
    <xf numFmtId="0" fontId="0" fillId="0" borderId="48" xfId="0" applyFill="1" applyBorder="1"/>
    <xf numFmtId="0" fontId="0" fillId="0" borderId="49" xfId="0" applyFill="1" applyBorder="1"/>
    <xf numFmtId="0" fontId="0" fillId="0" borderId="50" xfId="0" applyFill="1" applyBorder="1"/>
    <xf numFmtId="183" fontId="4" fillId="6" borderId="51" xfId="0" applyNumberFormat="1" applyFont="1" applyFill="1" applyBorder="1" applyAlignment="1">
      <alignment horizontal="right" vertical="center"/>
    </xf>
    <xf numFmtId="184" fontId="6" fillId="2" borderId="8" xfId="1" applyNumberFormat="1" applyFont="1" applyFill="1" applyBorder="1" applyAlignment="1">
      <alignment horizontal="center" vertical="center" wrapText="1"/>
    </xf>
    <xf numFmtId="184" fontId="6" fillId="2" borderId="10" xfId="1" applyNumberFormat="1" applyFont="1" applyFill="1" applyBorder="1" applyAlignment="1">
      <alignment vertical="center" wrapText="1"/>
    </xf>
    <xf numFmtId="184" fontId="10" fillId="8" borderId="8" xfId="1" applyNumberFormat="1" applyFont="1" applyFill="1" applyBorder="1" applyAlignment="1">
      <alignment vertical="center"/>
    </xf>
    <xf numFmtId="184" fontId="10" fillId="8" borderId="10" xfId="1" applyNumberFormat="1" applyFont="1" applyFill="1" applyBorder="1" applyAlignment="1">
      <alignment vertical="center"/>
    </xf>
    <xf numFmtId="184" fontId="0" fillId="2" borderId="10" xfId="1" applyNumberFormat="1" applyFont="1" applyFill="1" applyBorder="1" applyAlignment="1">
      <alignment vertical="center"/>
    </xf>
    <xf numFmtId="184" fontId="0" fillId="8" borderId="8" xfId="1" applyNumberFormat="1" applyFont="1" applyFill="1" applyBorder="1" applyAlignment="1">
      <alignment vertical="center"/>
    </xf>
    <xf numFmtId="184" fontId="0" fillId="8" borderId="10" xfId="1" applyNumberFormat="1" applyFont="1" applyFill="1" applyBorder="1" applyAlignment="1">
      <alignment vertical="center"/>
    </xf>
    <xf numFmtId="184" fontId="6" fillId="2" borderId="8" xfId="0" applyNumberFormat="1" applyFont="1" applyFill="1" applyBorder="1" applyAlignment="1">
      <alignment horizontal="center" vertical="center" wrapText="1"/>
    </xf>
    <xf numFmtId="184" fontId="6" fillId="2" borderId="10" xfId="0" applyNumberFormat="1" applyFont="1" applyFill="1" applyBorder="1" applyAlignment="1">
      <alignment vertical="center" wrapText="1"/>
    </xf>
    <xf numFmtId="0" fontId="64" fillId="0" borderId="0" xfId="0" applyFont="1"/>
    <xf numFmtId="0" fontId="0" fillId="0" borderId="0" xfId="0" applyFont="1" applyAlignment="1">
      <alignment horizontal="left" indent="1"/>
    </xf>
    <xf numFmtId="0" fontId="65" fillId="0" borderId="0" xfId="0" applyFont="1"/>
    <xf numFmtId="0" fontId="66" fillId="0" borderId="46" xfId="0" applyFont="1" applyFill="1" applyBorder="1" applyAlignment="1">
      <alignment horizontal="left" indent="2"/>
    </xf>
    <xf numFmtId="0" fontId="66" fillId="0" borderId="46" xfId="0" applyFont="1" applyFill="1" applyBorder="1" applyAlignment="1">
      <alignment horizontal="left" indent="1"/>
    </xf>
    <xf numFmtId="187" fontId="6" fillId="7" borderId="0" xfId="0" applyNumberFormat="1" applyFont="1" applyFill="1"/>
    <xf numFmtId="0" fontId="34" fillId="9" borderId="0" xfId="0" applyFont="1" applyFill="1" applyAlignment="1">
      <alignment horizontal="right" vertical="center"/>
    </xf>
    <xf numFmtId="179" fontId="34" fillId="9" borderId="0" xfId="0" applyNumberFormat="1" applyFont="1" applyFill="1" applyAlignment="1">
      <alignment horizontal="right" vertical="center" wrapText="1"/>
    </xf>
    <xf numFmtId="179" fontId="35" fillId="9" borderId="0" xfId="0" applyNumberFormat="1" applyFont="1" applyFill="1" applyAlignment="1" applyProtection="1">
      <alignment vertical="center"/>
    </xf>
    <xf numFmtId="179" fontId="32" fillId="0" borderId="0" xfId="0" applyNumberFormat="1" applyFont="1" applyAlignment="1">
      <alignment vertical="center"/>
    </xf>
    <xf numFmtId="179" fontId="16" fillId="9" borderId="0" xfId="0" applyNumberFormat="1" applyFont="1" applyFill="1" applyAlignment="1" applyProtection="1">
      <alignment vertical="center"/>
    </xf>
    <xf numFmtId="179" fontId="37" fillId="9" borderId="0" xfId="0" applyNumberFormat="1" applyFont="1" applyFill="1" applyAlignment="1" applyProtection="1">
      <alignment vertical="center"/>
    </xf>
    <xf numFmtId="184" fontId="36" fillId="9" borderId="0" xfId="1" applyNumberFormat="1" applyFont="1" applyFill="1" applyAlignment="1">
      <alignment vertical="center"/>
    </xf>
    <xf numFmtId="184" fontId="6" fillId="9" borderId="0" xfId="1" applyNumberFormat="1" applyFont="1" applyFill="1" applyAlignment="1">
      <alignment vertical="center"/>
    </xf>
    <xf numFmtId="184" fontId="42" fillId="9" borderId="0" xfId="0" applyNumberFormat="1" applyFont="1" applyFill="1" applyAlignment="1">
      <alignment vertical="center"/>
    </xf>
    <xf numFmtId="188" fontId="36" fillId="9" borderId="0" xfId="0" applyNumberFormat="1" applyFont="1" applyFill="1" applyAlignment="1">
      <alignment horizontal="center" vertical="center" wrapText="1"/>
    </xf>
    <xf numFmtId="188" fontId="38" fillId="9" borderId="0" xfId="0" applyNumberFormat="1" applyFont="1" applyFill="1" applyAlignment="1">
      <alignment horizontal="center" vertical="center" wrapText="1"/>
    </xf>
    <xf numFmtId="0" fontId="11" fillId="13" borderId="0" xfId="0" applyFont="1" applyFill="1" applyAlignment="1">
      <alignment horizontal="center" vertical="center"/>
    </xf>
    <xf numFmtId="0" fontId="11" fillId="13" borderId="0" xfId="0" applyFont="1" applyFill="1" applyAlignment="1">
      <alignment horizontal="center" vertical="center" wrapText="1"/>
    </xf>
    <xf numFmtId="177" fontId="11" fillId="13" borderId="0" xfId="0" applyNumberFormat="1" applyFont="1" applyFill="1" applyAlignment="1">
      <alignment horizontal="center" vertical="center" wrapText="1"/>
    </xf>
    <xf numFmtId="0" fontId="7" fillId="13" borderId="0" xfId="0" applyFont="1" applyFill="1" applyAlignment="1">
      <alignment horizontal="center" vertical="center" wrapText="1"/>
    </xf>
    <xf numFmtId="178" fontId="14" fillId="13" borderId="0" xfId="0" applyNumberFormat="1" applyFont="1" applyFill="1" applyAlignment="1">
      <alignment horizontal="center" vertical="center" wrapText="1"/>
    </xf>
    <xf numFmtId="0" fontId="14" fillId="13" borderId="0" xfId="0" applyFont="1" applyFill="1" applyAlignment="1">
      <alignment horizontal="center" vertical="center" wrapText="1"/>
    </xf>
    <xf numFmtId="0" fontId="34" fillId="13" borderId="0" xfId="0" applyFont="1" applyFill="1" applyAlignment="1">
      <alignment horizontal="center" vertical="center"/>
    </xf>
    <xf numFmtId="0" fontId="34" fillId="13" borderId="0" xfId="0" applyFont="1" applyFill="1" applyAlignment="1">
      <alignment horizontal="right" vertical="center"/>
    </xf>
    <xf numFmtId="14" fontId="34" fillId="13" borderId="0" xfId="0" applyNumberFormat="1" applyFont="1" applyFill="1" applyAlignment="1">
      <alignment horizontal="right" vertical="center"/>
    </xf>
    <xf numFmtId="0" fontId="34" fillId="13" borderId="0" xfId="0" applyNumberFormat="1" applyFont="1" applyFill="1" applyAlignment="1">
      <alignment vertical="center"/>
    </xf>
    <xf numFmtId="177" fontId="34" fillId="13" borderId="0" xfId="0" applyNumberFormat="1" applyFont="1" applyFill="1" applyAlignment="1">
      <alignment horizontal="right" vertical="center" wrapText="1"/>
    </xf>
    <xf numFmtId="177" fontId="35" fillId="13" borderId="0" xfId="0" applyNumberFormat="1" applyFont="1" applyFill="1" applyAlignment="1" applyProtection="1">
      <alignment vertical="center"/>
    </xf>
    <xf numFmtId="181" fontId="35" fillId="13" borderId="0" xfId="0" applyNumberFormat="1" applyFont="1" applyFill="1" applyAlignment="1" applyProtection="1">
      <alignment vertical="center"/>
      <protection locked="0"/>
    </xf>
    <xf numFmtId="178" fontId="36" fillId="13" borderId="0" xfId="0" applyNumberFormat="1" applyFont="1" applyFill="1" applyAlignment="1">
      <alignment horizontal="center" vertical="center" wrapText="1"/>
    </xf>
    <xf numFmtId="38" fontId="36" fillId="13" borderId="0" xfId="1" applyFont="1" applyFill="1" applyAlignment="1">
      <alignment vertical="center"/>
    </xf>
    <xf numFmtId="0" fontId="11" fillId="13" borderId="0" xfId="0" applyNumberFormat="1" applyFont="1" applyFill="1" applyAlignment="1">
      <alignment vertical="center"/>
    </xf>
    <xf numFmtId="177" fontId="16" fillId="13" borderId="0" xfId="0" applyNumberFormat="1" applyFont="1" applyFill="1" applyAlignment="1" applyProtection="1">
      <alignment vertical="center"/>
    </xf>
    <xf numFmtId="181" fontId="16" fillId="13" borderId="0" xfId="0" applyNumberFormat="1" applyFont="1" applyFill="1" applyAlignment="1" applyProtection="1">
      <alignment vertical="center"/>
      <protection locked="0"/>
    </xf>
    <xf numFmtId="177" fontId="37" fillId="13" borderId="0" xfId="0" applyNumberFormat="1" applyFont="1" applyFill="1" applyAlignment="1" applyProtection="1">
      <alignment vertical="center"/>
    </xf>
    <xf numFmtId="178" fontId="38" fillId="13" borderId="0" xfId="0" applyNumberFormat="1" applyFont="1" applyFill="1" applyAlignment="1">
      <alignment horizontal="center" vertical="center" wrapText="1"/>
    </xf>
    <xf numFmtId="38" fontId="6" fillId="13" borderId="0" xfId="1" applyFont="1" applyFill="1" applyAlignment="1">
      <alignment vertical="center"/>
    </xf>
    <xf numFmtId="38" fontId="42" fillId="13" borderId="0" xfId="1" applyFont="1" applyFill="1" applyAlignment="1">
      <alignment vertical="center"/>
    </xf>
    <xf numFmtId="182" fontId="0" fillId="13" borderId="37" xfId="0" applyNumberFormat="1" applyFont="1" applyFill="1" applyBorder="1" applyAlignment="1">
      <alignment vertical="center"/>
    </xf>
    <xf numFmtId="182" fontId="0" fillId="9" borderId="34" xfId="0" applyNumberFormat="1" applyFont="1" applyFill="1" applyBorder="1" applyAlignment="1">
      <alignment vertical="center"/>
    </xf>
    <xf numFmtId="0" fontId="0" fillId="0" borderId="2" xfId="0" applyFont="1" applyBorder="1" applyAlignment="1">
      <alignment horizontal="center" vertical="center"/>
    </xf>
    <xf numFmtId="184" fontId="10" fillId="0" borderId="7" xfId="1" applyNumberFormat="1" applyFont="1" applyBorder="1" applyAlignment="1">
      <alignment vertical="center"/>
    </xf>
    <xf numFmtId="185" fontId="10" fillId="0" borderId="2" xfId="1" applyNumberFormat="1" applyFont="1" applyBorder="1" applyAlignment="1">
      <alignment vertical="center"/>
    </xf>
    <xf numFmtId="184" fontId="10" fillId="0" borderId="2" xfId="1" applyNumberFormat="1" applyFont="1" applyBorder="1" applyAlignment="1">
      <alignment horizontal="right" vertical="center"/>
    </xf>
    <xf numFmtId="184" fontId="10" fillId="0" borderId="2" xfId="1" applyNumberFormat="1" applyFont="1" applyFill="1" applyBorder="1" applyAlignment="1">
      <alignment vertical="center"/>
    </xf>
    <xf numFmtId="184" fontId="10" fillId="0" borderId="2" xfId="1" applyNumberFormat="1" applyFont="1" applyBorder="1" applyAlignment="1">
      <alignment vertical="center"/>
    </xf>
    <xf numFmtId="185" fontId="10" fillId="0" borderId="2" xfId="1" applyNumberFormat="1" applyFont="1" applyBorder="1" applyAlignment="1">
      <alignment horizontal="right" vertical="center"/>
    </xf>
    <xf numFmtId="186" fontId="10" fillId="0" borderId="2" xfId="1" applyNumberFormat="1" applyFont="1" applyBorder="1" applyAlignment="1">
      <alignment horizontal="right" vertical="center"/>
    </xf>
    <xf numFmtId="186" fontId="10" fillId="0" borderId="2" xfId="1" applyNumberFormat="1" applyFont="1" applyBorder="1" applyAlignment="1">
      <alignment vertical="center"/>
    </xf>
    <xf numFmtId="185" fontId="6" fillId="0" borderId="2" xfId="1" applyNumberFormat="1" applyFont="1" applyBorder="1" applyAlignment="1">
      <alignment horizontal="center" vertical="center"/>
    </xf>
    <xf numFmtId="184" fontId="6" fillId="3" borderId="12" xfId="1" applyNumberFormat="1" applyFont="1" applyFill="1" applyBorder="1" applyAlignment="1">
      <alignment vertical="center"/>
    </xf>
    <xf numFmtId="184" fontId="6" fillId="4" borderId="13" xfId="1" applyNumberFormat="1" applyFont="1" applyFill="1" applyBorder="1" applyAlignment="1">
      <alignment vertical="center"/>
    </xf>
    <xf numFmtId="184" fontId="0" fillId="2" borderId="11" xfId="1" applyNumberFormat="1" applyFont="1" applyFill="1" applyBorder="1" applyAlignment="1">
      <alignment vertical="center"/>
    </xf>
    <xf numFmtId="184" fontId="0" fillId="2" borderId="8" xfId="1" applyNumberFormat="1" applyFont="1" applyFill="1" applyBorder="1" applyAlignment="1">
      <alignment vertical="center"/>
    </xf>
    <xf numFmtId="184" fontId="0" fillId="0" borderId="2" xfId="1" applyNumberFormat="1" applyFont="1" applyFill="1" applyBorder="1" applyAlignment="1">
      <alignment vertical="center"/>
    </xf>
    <xf numFmtId="184" fontId="0" fillId="8" borderId="4" xfId="1" applyNumberFormat="1" applyFont="1" applyFill="1" applyBorder="1" applyAlignment="1">
      <alignment horizontal="right" vertical="center"/>
    </xf>
    <xf numFmtId="184" fontId="0" fillId="8" borderId="9" xfId="1" applyNumberFormat="1" applyFont="1" applyFill="1" applyBorder="1" applyAlignment="1">
      <alignment horizontal="right" vertical="center"/>
    </xf>
    <xf numFmtId="184" fontId="0" fillId="2" borderId="8" xfId="1" applyNumberFormat="1" applyFont="1" applyFill="1" applyBorder="1" applyAlignment="1">
      <alignment horizontal="right" vertical="center"/>
    </xf>
    <xf numFmtId="184" fontId="0" fillId="2" borderId="10" xfId="1" applyNumberFormat="1" applyFont="1" applyFill="1" applyBorder="1" applyAlignment="1">
      <alignment horizontal="right" vertical="center"/>
    </xf>
    <xf numFmtId="184" fontId="0" fillId="8" borderId="8" xfId="1" applyNumberFormat="1" applyFont="1" applyFill="1" applyBorder="1" applyAlignment="1">
      <alignment horizontal="right" vertical="center"/>
    </xf>
    <xf numFmtId="184" fontId="0" fillId="8" borderId="10" xfId="1" applyNumberFormat="1" applyFont="1" applyFill="1" applyBorder="1" applyAlignment="1">
      <alignment horizontal="right" vertical="center"/>
    </xf>
    <xf numFmtId="184" fontId="0" fillId="0" borderId="2" xfId="1" applyNumberFormat="1" applyFont="1" applyBorder="1" applyAlignment="1">
      <alignment horizontal="right" vertical="center"/>
    </xf>
    <xf numFmtId="185" fontId="0" fillId="0" borderId="2" xfId="1" applyNumberFormat="1" applyFont="1" applyBorder="1" applyAlignment="1">
      <alignment horizontal="right" vertical="center"/>
    </xf>
    <xf numFmtId="179" fontId="0" fillId="0" borderId="2" xfId="1" applyNumberFormat="1" applyFont="1" applyBorder="1" applyAlignment="1">
      <alignment horizontal="right" vertical="center"/>
    </xf>
    <xf numFmtId="184" fontId="0" fillId="8" borderId="11" xfId="1" applyNumberFormat="1" applyFont="1" applyFill="1" applyBorder="1" applyAlignment="1">
      <alignment vertical="center"/>
    </xf>
    <xf numFmtId="184" fontId="0" fillId="2" borderId="4" xfId="0" applyNumberFormat="1" applyFont="1" applyFill="1" applyBorder="1" applyAlignment="1">
      <alignment vertical="center" wrapText="1"/>
    </xf>
    <xf numFmtId="184" fontId="0" fillId="2" borderId="9" xfId="0" applyNumberFormat="1" applyFont="1" applyFill="1" applyBorder="1" applyAlignment="1">
      <alignment vertical="center" wrapText="1"/>
    </xf>
    <xf numFmtId="184" fontId="0" fillId="2" borderId="8" xfId="0" applyNumberFormat="1" applyFont="1" applyFill="1" applyBorder="1" applyAlignment="1">
      <alignment vertical="center" wrapText="1"/>
    </xf>
    <xf numFmtId="184" fontId="0" fillId="2" borderId="10" xfId="0" applyNumberFormat="1" applyFont="1" applyFill="1" applyBorder="1" applyAlignment="1">
      <alignment vertical="center" wrapText="1"/>
    </xf>
    <xf numFmtId="184" fontId="10" fillId="0" borderId="2" xfId="0" applyNumberFormat="1" applyFont="1" applyBorder="1" applyAlignment="1">
      <alignment vertical="center"/>
    </xf>
    <xf numFmtId="185" fontId="10" fillId="0" borderId="2" xfId="0" applyNumberFormat="1" applyFont="1" applyBorder="1" applyAlignment="1">
      <alignment vertical="center"/>
    </xf>
    <xf numFmtId="184" fontId="10" fillId="0" borderId="2" xfId="0" applyNumberFormat="1" applyFont="1" applyBorder="1" applyAlignment="1">
      <alignment horizontal="right" vertical="center"/>
    </xf>
    <xf numFmtId="185" fontId="10" fillId="0" borderId="2" xfId="0" applyNumberFormat="1" applyFont="1" applyBorder="1" applyAlignment="1">
      <alignment horizontal="right" vertical="center"/>
    </xf>
    <xf numFmtId="186" fontId="10" fillId="0" borderId="2" xfId="0" applyNumberFormat="1" applyFont="1" applyBorder="1" applyAlignment="1">
      <alignment horizontal="right" vertical="center"/>
    </xf>
    <xf numFmtId="186" fontId="10" fillId="0" borderId="2" xfId="0" applyNumberFormat="1" applyFont="1" applyBorder="1" applyAlignment="1">
      <alignment vertical="center"/>
    </xf>
    <xf numFmtId="185" fontId="6" fillId="0" borderId="2" xfId="0" applyNumberFormat="1" applyFont="1" applyBorder="1" applyAlignment="1">
      <alignment horizontal="center" vertical="center"/>
    </xf>
    <xf numFmtId="184" fontId="6" fillId="4" borderId="13" xfId="0" applyNumberFormat="1" applyFont="1" applyFill="1" applyBorder="1" applyAlignment="1">
      <alignment vertical="center"/>
    </xf>
    <xf numFmtId="184" fontId="0" fillId="2" borderId="10" xfId="0" applyNumberFormat="1" applyFont="1" applyFill="1" applyBorder="1" applyAlignment="1">
      <alignment vertical="center"/>
    </xf>
    <xf numFmtId="184" fontId="0" fillId="2" borderId="8" xfId="0" applyNumberFormat="1" applyFont="1" applyFill="1" applyBorder="1" applyAlignment="1">
      <alignment horizontal="center" vertical="center" wrapText="1"/>
    </xf>
    <xf numFmtId="184" fontId="0" fillId="0" borderId="2" xfId="0" applyNumberFormat="1" applyFont="1" applyFill="1" applyBorder="1" applyAlignment="1">
      <alignment vertical="center"/>
    </xf>
    <xf numFmtId="184" fontId="0" fillId="2" borderId="8" xfId="1" applyNumberFormat="1" applyFont="1" applyFill="1" applyBorder="1" applyAlignment="1">
      <alignment horizontal="right"/>
    </xf>
    <xf numFmtId="184" fontId="0" fillId="2" borderId="10" xfId="1" applyNumberFormat="1" applyFont="1" applyFill="1" applyBorder="1" applyAlignment="1">
      <alignment horizontal="right"/>
    </xf>
    <xf numFmtId="184" fontId="0" fillId="2" borderId="8" xfId="1" applyNumberFormat="1" applyFont="1" applyFill="1" applyBorder="1"/>
    <xf numFmtId="184" fontId="0" fillId="2" borderId="10" xfId="0" applyNumberFormat="1" applyFont="1" applyFill="1" applyBorder="1"/>
    <xf numFmtId="184" fontId="0" fillId="0" borderId="3" xfId="1" applyNumberFormat="1" applyFont="1" applyBorder="1" applyAlignment="1">
      <alignment horizontal="right" vertical="center"/>
    </xf>
    <xf numFmtId="185" fontId="0" fillId="0" borderId="3" xfId="1" applyNumberFormat="1" applyFont="1" applyBorder="1" applyAlignment="1">
      <alignment horizontal="right" vertical="center"/>
    </xf>
    <xf numFmtId="186" fontId="0" fillId="0" borderId="3" xfId="1" applyNumberFormat="1" applyFont="1" applyBorder="1" applyAlignment="1">
      <alignment horizontal="right" vertical="center"/>
    </xf>
    <xf numFmtId="184" fontId="0" fillId="2" borderId="14" xfId="0" applyNumberFormat="1" applyFont="1" applyFill="1" applyBorder="1" applyAlignment="1">
      <alignment wrapText="1"/>
    </xf>
    <xf numFmtId="184" fontId="0" fillId="2" borderId="15" xfId="0" applyNumberFormat="1" applyFont="1" applyFill="1" applyBorder="1" applyAlignment="1">
      <alignment wrapText="1"/>
    </xf>
    <xf numFmtId="184" fontId="0" fillId="2" borderId="6" xfId="0" applyNumberFormat="1" applyFont="1" applyFill="1" applyBorder="1" applyAlignment="1">
      <alignment wrapText="1"/>
    </xf>
    <xf numFmtId="184" fontId="0" fillId="2" borderId="4" xfId="0" applyNumberFormat="1" applyFont="1" applyFill="1" applyBorder="1" applyAlignment="1">
      <alignment wrapText="1"/>
    </xf>
    <xf numFmtId="184" fontId="0" fillId="2" borderId="5" xfId="0" applyNumberFormat="1" applyFont="1" applyFill="1" applyBorder="1" applyAlignment="1">
      <alignment wrapText="1"/>
    </xf>
    <xf numFmtId="185" fontId="0" fillId="2" borderId="4" xfId="0" applyNumberFormat="1" applyFont="1" applyFill="1" applyBorder="1" applyAlignment="1">
      <alignment wrapText="1"/>
    </xf>
    <xf numFmtId="185" fontId="0" fillId="2" borderId="5" xfId="0" applyNumberFormat="1" applyFont="1" applyFill="1" applyBorder="1" applyAlignment="1">
      <alignment wrapText="1"/>
    </xf>
    <xf numFmtId="186" fontId="0" fillId="2" borderId="4" xfId="0" applyNumberFormat="1" applyFont="1" applyFill="1" applyBorder="1" applyAlignment="1">
      <alignment wrapText="1"/>
    </xf>
    <xf numFmtId="186" fontId="0" fillId="2" borderId="5" xfId="0" applyNumberFormat="1" applyFont="1" applyFill="1" applyBorder="1" applyAlignment="1">
      <alignment wrapText="1"/>
    </xf>
    <xf numFmtId="0" fontId="71" fillId="0" borderId="0" xfId="0" applyFont="1" applyAlignment="1">
      <alignment horizontal="left" indent="1"/>
    </xf>
    <xf numFmtId="0" fontId="0" fillId="0" borderId="0" xfId="0" applyAlignment="1">
      <alignment horizontal="left" indent="1"/>
    </xf>
    <xf numFmtId="0" fontId="60" fillId="0" borderId="0" xfId="0" applyFont="1" applyAlignment="1">
      <alignment horizontal="left"/>
    </xf>
    <xf numFmtId="0" fontId="6" fillId="16" borderId="42" xfId="0"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2" fillId="0" borderId="0" xfId="0" applyFont="1" applyFill="1" applyBorder="1" applyAlignment="1">
      <alignment horizontal="center" wrapText="1"/>
    </xf>
    <xf numFmtId="0" fontId="0" fillId="0" borderId="41" xfId="0" applyBorder="1" applyAlignment="1">
      <alignment horizontal="center"/>
    </xf>
    <xf numFmtId="182" fontId="8" fillId="9" borderId="39" xfId="0" applyNumberFormat="1" applyFont="1" applyFill="1" applyBorder="1" applyAlignment="1">
      <alignment horizontal="center" vertical="center"/>
    </xf>
    <xf numFmtId="0" fontId="8" fillId="9" borderId="39" xfId="0" applyFont="1" applyFill="1" applyBorder="1" applyAlignment="1">
      <alignment horizontal="center" vertical="center"/>
    </xf>
    <xf numFmtId="0" fontId="10" fillId="15" borderId="0" xfId="0" applyFont="1" applyFill="1" applyBorder="1" applyAlignment="1">
      <alignment horizontal="center" vertical="center"/>
    </xf>
    <xf numFmtId="0" fontId="10" fillId="15" borderId="0" xfId="0" applyFont="1" applyFill="1" applyAlignment="1">
      <alignment horizontal="center" vertical="center"/>
    </xf>
    <xf numFmtId="9" fontId="12" fillId="9" borderId="40" xfId="0" applyNumberFormat="1" applyFont="1" applyFill="1" applyBorder="1" applyAlignment="1">
      <alignment horizontal="center" vertical="center"/>
    </xf>
    <xf numFmtId="0" fontId="12" fillId="0" borderId="0" xfId="0" applyFont="1" applyAlignment="1"/>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0" fillId="0" borderId="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2" xfId="0" applyFont="1" applyBorder="1" applyAlignment="1">
      <alignment horizontal="center" vertical="center"/>
    </xf>
    <xf numFmtId="180" fontId="14" fillId="0" borderId="2" xfId="0" applyNumberFormat="1"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180" fontId="4" fillId="0" borderId="2" xfId="0" applyNumberFormat="1" applyFont="1" applyBorder="1" applyAlignment="1">
      <alignment horizontal="left" vertical="center"/>
    </xf>
    <xf numFmtId="0" fontId="0" fillId="0" borderId="10" xfId="0" applyFont="1" applyBorder="1" applyAlignment="1">
      <alignment vertical="center" wrapText="1"/>
    </xf>
    <xf numFmtId="184" fontId="0" fillId="0" borderId="8" xfId="1" applyNumberFormat="1" applyFont="1" applyBorder="1" applyAlignment="1">
      <alignment horizontal="center" vertical="center"/>
    </xf>
    <xf numFmtId="184" fontId="0" fillId="0" borderId="10" xfId="1" applyNumberFormat="1" applyFont="1" applyBorder="1" applyAlignment="1">
      <alignment horizontal="center" vertical="center"/>
    </xf>
    <xf numFmtId="186" fontId="0" fillId="0" borderId="8" xfId="1" applyNumberFormat="1" applyFont="1" applyBorder="1" applyAlignment="1">
      <alignment horizontal="center" vertical="center"/>
    </xf>
    <xf numFmtId="186" fontId="0" fillId="0" borderId="10" xfId="1" applyNumberFormat="1" applyFont="1" applyBorder="1" applyAlignment="1">
      <alignment horizontal="center" vertical="center"/>
    </xf>
    <xf numFmtId="179" fontId="0" fillId="0" borderId="8" xfId="1" applyNumberFormat="1" applyFont="1" applyBorder="1" applyAlignment="1">
      <alignment horizontal="center" vertical="center"/>
    </xf>
    <xf numFmtId="179" fontId="0" fillId="0" borderId="10" xfId="1" applyNumberFormat="1" applyFont="1" applyBorder="1" applyAlignment="1">
      <alignment vertical="center"/>
    </xf>
    <xf numFmtId="38" fontId="4" fillId="0" borderId="8" xfId="1" applyFont="1" applyBorder="1" applyAlignment="1">
      <alignment horizontal="left" vertical="center"/>
    </xf>
    <xf numFmtId="38" fontId="4" fillId="0" borderId="11" xfId="1" applyFont="1" applyBorder="1" applyAlignment="1">
      <alignment horizontal="left" vertical="center"/>
    </xf>
    <xf numFmtId="38" fontId="4" fillId="0" borderId="10" xfId="1" applyFont="1" applyBorder="1" applyAlignment="1">
      <alignment horizontal="left" vertical="center"/>
    </xf>
    <xf numFmtId="184" fontId="0" fillId="8" borderId="8" xfId="1" applyNumberFormat="1" applyFont="1" applyFill="1" applyBorder="1" applyAlignment="1">
      <alignment horizontal="center" vertical="center"/>
    </xf>
    <xf numFmtId="184" fontId="0" fillId="8" borderId="10" xfId="1" applyNumberFormat="1" applyFont="1" applyFill="1" applyBorder="1" applyAlignment="1">
      <alignment vertical="center"/>
    </xf>
    <xf numFmtId="184" fontId="0" fillId="2" borderId="8" xfId="1" applyNumberFormat="1" applyFont="1" applyFill="1" applyBorder="1" applyAlignment="1">
      <alignment horizontal="center" vertical="center"/>
    </xf>
    <xf numFmtId="184" fontId="0" fillId="2" borderId="10" xfId="1" applyNumberFormat="1" applyFont="1" applyFill="1" applyBorder="1" applyAlignment="1">
      <alignment vertical="center"/>
    </xf>
    <xf numFmtId="185" fontId="0" fillId="0" borderId="8" xfId="1" applyNumberFormat="1" applyFont="1" applyBorder="1" applyAlignment="1">
      <alignment horizontal="center" vertical="center"/>
    </xf>
    <xf numFmtId="185" fontId="0" fillId="0" borderId="10" xfId="1" applyNumberFormat="1" applyFont="1" applyBorder="1" applyAlignment="1">
      <alignment horizontal="center" vertical="center"/>
    </xf>
    <xf numFmtId="184" fontId="0" fillId="7" borderId="8" xfId="1" applyNumberFormat="1" applyFont="1" applyFill="1" applyBorder="1" applyAlignment="1">
      <alignment horizontal="center" vertical="center"/>
    </xf>
    <xf numFmtId="184" fontId="0" fillId="7" borderId="10" xfId="1" applyNumberFormat="1" applyFont="1" applyFill="1" applyBorder="1" applyAlignment="1">
      <alignment horizontal="center" vertical="center"/>
    </xf>
    <xf numFmtId="186" fontId="0" fillId="7" borderId="8" xfId="1" applyNumberFormat="1" applyFont="1" applyFill="1" applyBorder="1" applyAlignment="1">
      <alignment horizontal="center" vertical="center"/>
    </xf>
    <xf numFmtId="186" fontId="0" fillId="7" borderId="10" xfId="1" applyNumberFormat="1" applyFont="1" applyFill="1" applyBorder="1" applyAlignment="1">
      <alignment horizontal="center" vertical="center"/>
    </xf>
    <xf numFmtId="179" fontId="0" fillId="7" borderId="8" xfId="1" applyNumberFormat="1" applyFont="1" applyFill="1" applyBorder="1" applyAlignment="1">
      <alignment horizontal="center" vertical="center"/>
    </xf>
    <xf numFmtId="179" fontId="0" fillId="7" borderId="10" xfId="1" applyNumberFormat="1" applyFont="1" applyFill="1" applyBorder="1" applyAlignment="1">
      <alignment vertical="center"/>
    </xf>
    <xf numFmtId="180" fontId="4" fillId="7" borderId="8" xfId="0" applyNumberFormat="1" applyFont="1" applyFill="1" applyBorder="1" applyAlignment="1">
      <alignment horizontal="left" vertical="center" wrapText="1"/>
    </xf>
    <xf numFmtId="180" fontId="4" fillId="7" borderId="11" xfId="0" applyNumberFormat="1" applyFont="1" applyFill="1" applyBorder="1" applyAlignment="1">
      <alignment horizontal="left" vertical="center" wrapText="1"/>
    </xf>
    <xf numFmtId="180" fontId="4" fillId="7" borderId="10" xfId="0" applyNumberFormat="1" applyFont="1" applyFill="1" applyBorder="1" applyAlignment="1">
      <alignment horizontal="left" vertical="center" wrapText="1"/>
    </xf>
    <xf numFmtId="184" fontId="6" fillId="7" borderId="8" xfId="1" applyNumberFormat="1" applyFont="1" applyFill="1" applyBorder="1" applyAlignment="1">
      <alignment horizontal="center" vertical="center"/>
    </xf>
    <xf numFmtId="184" fontId="6" fillId="7" borderId="10" xfId="1" applyNumberFormat="1" applyFont="1" applyFill="1" applyBorder="1" applyAlignment="1">
      <alignment vertical="center"/>
    </xf>
    <xf numFmtId="185" fontId="0" fillId="7" borderId="8" xfId="1" applyNumberFormat="1" applyFont="1" applyFill="1" applyBorder="1" applyAlignment="1">
      <alignment horizontal="center" vertical="center"/>
    </xf>
    <xf numFmtId="185" fontId="0" fillId="7" borderId="10" xfId="1" applyNumberFormat="1" applyFont="1" applyFill="1" applyBorder="1" applyAlignment="1">
      <alignment horizontal="center" vertical="center"/>
    </xf>
    <xf numFmtId="184" fontId="10" fillId="12" borderId="16" xfId="1" applyNumberFormat="1" applyFont="1" applyFill="1" applyBorder="1" applyAlignment="1">
      <alignment horizontal="center" vertical="center" wrapText="1"/>
    </xf>
    <xf numFmtId="184" fontId="10" fillId="12" borderId="17" xfId="1" applyNumberFormat="1" applyFont="1" applyFill="1" applyBorder="1" applyAlignment="1">
      <alignment horizontal="center" vertical="center" wrapText="1"/>
    </xf>
    <xf numFmtId="186" fontId="10" fillId="12" borderId="16" xfId="1" applyNumberFormat="1" applyFont="1" applyFill="1" applyBorder="1" applyAlignment="1">
      <alignment horizontal="center" vertical="center" wrapText="1"/>
    </xf>
    <xf numFmtId="186" fontId="10" fillId="12" borderId="17" xfId="1" applyNumberFormat="1" applyFont="1" applyFill="1" applyBorder="1" applyAlignment="1">
      <alignment horizontal="center" vertical="center" wrapText="1"/>
    </xf>
    <xf numFmtId="179" fontId="10" fillId="12" borderId="7" xfId="1" applyNumberFormat="1" applyFont="1" applyFill="1" applyBorder="1" applyAlignment="1">
      <alignment horizontal="center" vertical="center" wrapText="1"/>
    </xf>
    <xf numFmtId="180" fontId="6" fillId="12" borderId="16" xfId="0" applyNumberFormat="1" applyFont="1" applyFill="1" applyBorder="1" applyAlignment="1">
      <alignment horizontal="left" vertical="center" wrapText="1"/>
    </xf>
    <xf numFmtId="180" fontId="6" fillId="12" borderId="24" xfId="0" applyNumberFormat="1" applyFont="1" applyFill="1" applyBorder="1" applyAlignment="1">
      <alignment horizontal="left" vertical="center" wrapText="1"/>
    </xf>
    <xf numFmtId="180" fontId="6" fillId="12" borderId="17" xfId="0" applyNumberFormat="1" applyFont="1" applyFill="1" applyBorder="1" applyAlignment="1">
      <alignment horizontal="left" vertical="center" wrapText="1"/>
    </xf>
    <xf numFmtId="184" fontId="10" fillId="12" borderId="7" xfId="1" applyNumberFormat="1" applyFont="1" applyFill="1" applyBorder="1" applyAlignment="1">
      <alignment horizontal="center" vertical="center" wrapText="1"/>
    </xf>
    <xf numFmtId="185" fontId="10" fillId="12" borderId="14" xfId="1" applyNumberFormat="1" applyFont="1" applyFill="1" applyBorder="1" applyAlignment="1">
      <alignment horizontal="center" wrapText="1"/>
    </xf>
    <xf numFmtId="185" fontId="10" fillId="12" borderId="15" xfId="1" applyNumberFormat="1" applyFont="1" applyFill="1" applyBorder="1" applyAlignment="1"/>
    <xf numFmtId="185" fontId="10" fillId="12" borderId="14" xfId="1" applyNumberFormat="1" applyFont="1" applyFill="1" applyBorder="1" applyAlignment="1">
      <alignment horizontal="center"/>
    </xf>
    <xf numFmtId="185" fontId="10" fillId="12" borderId="15" xfId="1" applyNumberFormat="1" applyFont="1" applyFill="1" applyBorder="1" applyAlignment="1">
      <alignment horizontal="center"/>
    </xf>
    <xf numFmtId="185" fontId="10" fillId="12" borderId="16" xfId="1" applyNumberFormat="1" applyFont="1" applyFill="1" applyBorder="1" applyAlignment="1">
      <alignment horizontal="center" vertical="center" wrapText="1"/>
    </xf>
    <xf numFmtId="185" fontId="10" fillId="12" borderId="17" xfId="1" applyNumberFormat="1" applyFont="1" applyFill="1" applyBorder="1" applyAlignment="1">
      <alignment horizontal="center" vertical="center" wrapText="1"/>
    </xf>
    <xf numFmtId="184" fontId="0" fillId="2" borderId="20" xfId="0" applyNumberFormat="1" applyFont="1" applyFill="1" applyBorder="1" applyAlignment="1">
      <alignment vertical="center" wrapText="1"/>
    </xf>
    <xf numFmtId="184" fontId="0" fillId="2" borderId="9" xfId="0" applyNumberFormat="1" applyFont="1" applyFill="1" applyBorder="1" applyAlignment="1">
      <alignment vertical="center" wrapText="1"/>
    </xf>
    <xf numFmtId="179" fontId="0" fillId="2" borderId="3" xfId="0" applyNumberFormat="1" applyFont="1" applyFill="1" applyBorder="1" applyAlignment="1">
      <alignment vertical="center" wrapText="1"/>
    </xf>
    <xf numFmtId="184" fontId="0" fillId="2" borderId="8" xfId="0" applyNumberFormat="1" applyFont="1" applyFill="1" applyBorder="1" applyAlignment="1">
      <alignment vertical="center" wrapText="1"/>
    </xf>
    <xf numFmtId="184" fontId="0" fillId="2" borderId="10" xfId="0" applyNumberFormat="1" applyFont="1" applyFill="1" applyBorder="1" applyAlignment="1">
      <alignment vertical="center" wrapText="1"/>
    </xf>
    <xf numFmtId="186" fontId="10" fillId="13" borderId="18" xfId="0" applyNumberFormat="1" applyFont="1" applyFill="1" applyBorder="1" applyAlignment="1">
      <alignment horizontal="center" vertical="center" wrapText="1"/>
    </xf>
    <xf numFmtId="186" fontId="10" fillId="13" borderId="19" xfId="0" applyNumberFormat="1" applyFont="1" applyFill="1" applyBorder="1" applyAlignment="1">
      <alignment horizontal="center" vertical="center" wrapText="1"/>
    </xf>
    <xf numFmtId="180" fontId="10" fillId="0" borderId="3" xfId="0" applyNumberFormat="1" applyFont="1" applyBorder="1" applyAlignment="1">
      <alignment horizontal="right" vertical="center" wrapText="1"/>
    </xf>
    <xf numFmtId="180" fontId="10" fillId="0" borderId="3" xfId="0" applyNumberFormat="1" applyFont="1" applyBorder="1" applyAlignment="1">
      <alignment horizontal="right" vertical="center"/>
    </xf>
    <xf numFmtId="184" fontId="6" fillId="0" borderId="3" xfId="1" applyNumberFormat="1" applyFont="1" applyFill="1" applyBorder="1" applyAlignment="1">
      <alignment horizontal="center" vertical="center" wrapText="1"/>
    </xf>
    <xf numFmtId="185" fontId="6" fillId="0" borderId="3" xfId="0" applyNumberFormat="1" applyFont="1" applyBorder="1" applyAlignment="1">
      <alignment horizontal="center" vertical="center" wrapText="1"/>
    </xf>
    <xf numFmtId="184" fontId="69" fillId="2" borderId="20" xfId="0" applyNumberFormat="1" applyFont="1" applyFill="1" applyBorder="1" applyAlignment="1">
      <alignment horizontal="right" wrapText="1"/>
    </xf>
    <xf numFmtId="184" fontId="69" fillId="2" borderId="9" xfId="0" applyNumberFormat="1" applyFont="1" applyFill="1" applyBorder="1" applyAlignment="1">
      <alignment horizontal="right" wrapText="1"/>
    </xf>
    <xf numFmtId="184" fontId="6" fillId="0" borderId="20" xfId="0" applyNumberFormat="1" applyFont="1" applyBorder="1" applyAlignment="1">
      <alignment horizontal="right" wrapText="1"/>
    </xf>
    <xf numFmtId="184" fontId="6" fillId="0" borderId="9" xfId="0" applyNumberFormat="1" applyFont="1" applyBorder="1" applyAlignment="1">
      <alignment horizontal="right" wrapText="1"/>
    </xf>
    <xf numFmtId="184" fontId="10" fillId="13" borderId="18" xfId="0" applyNumberFormat="1" applyFont="1" applyFill="1" applyBorder="1" applyAlignment="1">
      <alignment horizontal="center" vertical="center" wrapText="1"/>
    </xf>
    <xf numFmtId="184" fontId="10" fillId="13" borderId="19" xfId="0" applyNumberFormat="1" applyFont="1" applyFill="1" applyBorder="1" applyAlignment="1">
      <alignment horizontal="center" vertical="center" wrapText="1"/>
    </xf>
    <xf numFmtId="179" fontId="10" fillId="13" borderId="21" xfId="0" applyNumberFormat="1" applyFont="1" applyFill="1" applyBorder="1" applyAlignment="1">
      <alignment horizontal="center" vertical="center" wrapText="1"/>
    </xf>
    <xf numFmtId="179" fontId="10" fillId="13" borderId="13" xfId="0" applyNumberFormat="1" applyFont="1" applyFill="1" applyBorder="1" applyAlignment="1">
      <alignment horizontal="center" vertical="center" wrapText="1"/>
    </xf>
    <xf numFmtId="180" fontId="10" fillId="13" borderId="22" xfId="0" applyNumberFormat="1" applyFont="1" applyFill="1" applyBorder="1" applyAlignment="1">
      <alignment horizontal="center" vertical="center" wrapText="1"/>
    </xf>
    <xf numFmtId="180" fontId="10" fillId="13" borderId="23" xfId="0" applyNumberFormat="1" applyFont="1" applyFill="1" applyBorder="1" applyAlignment="1">
      <alignment horizontal="center" vertical="center"/>
    </xf>
    <xf numFmtId="180" fontId="10" fillId="13" borderId="19" xfId="0" applyNumberFormat="1" applyFont="1" applyFill="1" applyBorder="1" applyAlignment="1">
      <alignment horizontal="center" vertical="center"/>
    </xf>
    <xf numFmtId="184" fontId="10" fillId="13" borderId="21" xfId="0" applyNumberFormat="1" applyFont="1" applyFill="1" applyBorder="1" applyAlignment="1">
      <alignment horizontal="center" vertical="center" wrapText="1"/>
    </xf>
    <xf numFmtId="185" fontId="10" fillId="13" borderId="21" xfId="0" applyNumberFormat="1" applyFont="1" applyFill="1" applyBorder="1" applyAlignment="1">
      <alignment horizontal="center" vertical="center" wrapText="1"/>
    </xf>
    <xf numFmtId="185" fontId="10" fillId="13" borderId="18" xfId="0" applyNumberFormat="1" applyFont="1" applyFill="1" applyBorder="1" applyAlignment="1">
      <alignment horizontal="center" vertical="center" wrapText="1"/>
    </xf>
    <xf numFmtId="185" fontId="10" fillId="13" borderId="19" xfId="0" applyNumberFormat="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184" fontId="10" fillId="0" borderId="2" xfId="0" applyNumberFormat="1" applyFont="1" applyBorder="1" applyAlignment="1">
      <alignment vertical="center" wrapText="1"/>
    </xf>
    <xf numFmtId="185" fontId="10" fillId="0" borderId="2" xfId="0" applyNumberFormat="1" applyFont="1" applyBorder="1" applyAlignment="1">
      <alignment vertical="center" wrapText="1"/>
    </xf>
    <xf numFmtId="185" fontId="10" fillId="0" borderId="8" xfId="0" applyNumberFormat="1" applyFont="1" applyBorder="1" applyAlignment="1">
      <alignment vertical="center" wrapText="1"/>
    </xf>
    <xf numFmtId="185" fontId="10" fillId="0" borderId="10" xfId="0" applyNumberFormat="1" applyFont="1" applyBorder="1" applyAlignment="1">
      <alignment vertical="center" wrapText="1"/>
    </xf>
    <xf numFmtId="0" fontId="12" fillId="0" borderId="6" xfId="0" applyFont="1" applyBorder="1" applyAlignment="1">
      <alignment wrapText="1"/>
    </xf>
    <xf numFmtId="0" fontId="12" fillId="0" borderId="6" xfId="0" applyFont="1" applyBorder="1" applyAlignment="1">
      <alignment horizontal="center" wrapText="1"/>
    </xf>
    <xf numFmtId="0" fontId="12" fillId="0" borderId="6" xfId="0" applyFont="1" applyBorder="1" applyAlignment="1"/>
    <xf numFmtId="180" fontId="10" fillId="0" borderId="2" xfId="0" applyNumberFormat="1" applyFont="1" applyBorder="1" applyAlignment="1">
      <alignment horizontal="right" vertical="center" wrapText="1"/>
    </xf>
    <xf numFmtId="180" fontId="10" fillId="0" borderId="2" xfId="0" applyNumberFormat="1" applyFont="1" applyBorder="1" applyAlignment="1">
      <alignment horizontal="right" vertical="center"/>
    </xf>
    <xf numFmtId="184" fontId="6" fillId="0" borderId="2" xfId="1" applyNumberFormat="1" applyFont="1" applyFill="1" applyBorder="1" applyAlignment="1">
      <alignment horizontal="center" vertical="center" wrapText="1"/>
    </xf>
    <xf numFmtId="185" fontId="6" fillId="0" borderId="2" xfId="0" applyNumberFormat="1" applyFont="1" applyBorder="1" applyAlignment="1">
      <alignment horizontal="center" vertical="center" wrapText="1"/>
    </xf>
    <xf numFmtId="179" fontId="0" fillId="2" borderId="2" xfId="0" applyNumberFormat="1" applyFont="1" applyFill="1" applyBorder="1" applyAlignment="1">
      <alignment vertical="center" wrapText="1"/>
    </xf>
    <xf numFmtId="186" fontId="10" fillId="0" borderId="8" xfId="0" applyNumberFormat="1" applyFont="1" applyBorder="1" applyAlignment="1">
      <alignment vertical="center" wrapText="1"/>
    </xf>
    <xf numFmtId="186" fontId="10" fillId="0" borderId="10" xfId="0" applyNumberFormat="1" applyFont="1" applyBorder="1" applyAlignment="1">
      <alignment vertical="center" wrapText="1"/>
    </xf>
    <xf numFmtId="184" fontId="10" fillId="0" borderId="8" xfId="0" applyNumberFormat="1" applyFont="1" applyBorder="1" applyAlignment="1">
      <alignment vertical="center" wrapText="1"/>
    </xf>
    <xf numFmtId="184" fontId="10" fillId="0" borderId="10" xfId="0" applyNumberFormat="1" applyFont="1" applyBorder="1" applyAlignment="1">
      <alignment vertical="center" wrapText="1"/>
    </xf>
    <xf numFmtId="179" fontId="10" fillId="0" borderId="2" xfId="0" applyNumberFormat="1" applyFont="1" applyBorder="1" applyAlignment="1">
      <alignment vertical="center" wrapText="1"/>
    </xf>
    <xf numFmtId="186" fontId="0" fillId="0" borderId="10" xfId="1" applyNumberFormat="1" applyFont="1" applyBorder="1" applyAlignment="1">
      <alignment vertical="center"/>
    </xf>
    <xf numFmtId="184" fontId="0" fillId="0" borderId="10" xfId="1" applyNumberFormat="1" applyFont="1" applyBorder="1" applyAlignment="1">
      <alignment vertical="center"/>
    </xf>
    <xf numFmtId="185" fontId="0" fillId="0" borderId="10" xfId="1" applyNumberFormat="1" applyFont="1" applyBorder="1" applyAlignment="1">
      <alignment vertical="center"/>
    </xf>
    <xf numFmtId="184" fontId="0" fillId="2" borderId="8" xfId="1" applyNumberFormat="1" applyFont="1" applyFill="1" applyBorder="1" applyAlignment="1">
      <alignment horizontal="center"/>
    </xf>
    <xf numFmtId="184" fontId="0" fillId="2" borderId="10" xfId="1" applyNumberFormat="1" applyFont="1" applyFill="1" applyBorder="1" applyAlignment="1"/>
    <xf numFmtId="184" fontId="10" fillId="12" borderId="2" xfId="0" applyNumberFormat="1" applyFont="1" applyFill="1" applyBorder="1" applyAlignment="1">
      <alignment horizontal="center" vertical="center" wrapText="1"/>
    </xf>
    <xf numFmtId="185" fontId="10" fillId="12" borderId="2" xfId="0" applyNumberFormat="1"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184" fontId="0" fillId="0" borderId="7" xfId="0" applyNumberFormat="1" applyFont="1" applyBorder="1" applyAlignment="1">
      <alignment horizontal="right" wrapText="1"/>
    </xf>
    <xf numFmtId="185" fontId="0" fillId="2" borderId="7" xfId="0" applyNumberFormat="1" applyFont="1" applyFill="1" applyBorder="1" applyAlignment="1">
      <alignment horizontal="right" wrapText="1"/>
    </xf>
    <xf numFmtId="185" fontId="0" fillId="2" borderId="7" xfId="0" applyNumberFormat="1" applyFont="1" applyFill="1" applyBorder="1" applyAlignment="1">
      <alignment wrapText="1"/>
    </xf>
    <xf numFmtId="184" fontId="0" fillId="2" borderId="7" xfId="0" applyNumberFormat="1" applyFont="1" applyFill="1" applyBorder="1" applyAlignment="1">
      <alignment wrapText="1"/>
    </xf>
    <xf numFmtId="186" fontId="0" fillId="2" borderId="7" xfId="0" applyNumberFormat="1" applyFont="1" applyFill="1" applyBorder="1" applyAlignment="1">
      <alignment wrapText="1"/>
    </xf>
    <xf numFmtId="180" fontId="6" fillId="12" borderId="14" xfId="0" applyNumberFormat="1" applyFont="1" applyFill="1" applyBorder="1" applyAlignment="1">
      <alignment horizontal="left" vertical="center" wrapText="1"/>
    </xf>
    <xf numFmtId="180" fontId="6" fillId="12" borderId="1" xfId="0" applyNumberFormat="1" applyFont="1" applyFill="1" applyBorder="1" applyAlignment="1">
      <alignment horizontal="left" vertical="center" wrapText="1"/>
    </xf>
    <xf numFmtId="180" fontId="6" fillId="12" borderId="15" xfId="0" applyNumberFormat="1" applyFont="1" applyFill="1" applyBorder="1" applyAlignment="1">
      <alignment horizontal="left" vertical="center" wrapText="1"/>
    </xf>
    <xf numFmtId="185" fontId="10" fillId="12" borderId="8" xfId="1" applyNumberFormat="1" applyFont="1" applyFill="1" applyBorder="1" applyAlignment="1">
      <alignment horizontal="center" wrapText="1"/>
    </xf>
    <xf numFmtId="185" fontId="10" fillId="12" borderId="10" xfId="1" applyNumberFormat="1" applyFont="1" applyFill="1" applyBorder="1" applyAlignment="1">
      <alignment horizontal="center" wrapText="1"/>
    </xf>
    <xf numFmtId="185" fontId="10" fillId="12" borderId="8" xfId="1" applyNumberFormat="1" applyFont="1" applyFill="1" applyBorder="1" applyAlignment="1">
      <alignment horizontal="center"/>
    </xf>
    <xf numFmtId="185" fontId="10" fillId="12" borderId="10" xfId="1" applyNumberFormat="1" applyFont="1" applyFill="1" applyBorder="1" applyAlignment="1">
      <alignment horizontal="center"/>
    </xf>
    <xf numFmtId="186" fontId="10" fillId="12" borderId="2" xfId="0" applyNumberFormat="1" applyFont="1" applyFill="1" applyBorder="1" applyAlignment="1">
      <alignment horizontal="center" vertical="center" wrapText="1"/>
    </xf>
    <xf numFmtId="184" fontId="10" fillId="12" borderId="7" xfId="0" applyNumberFormat="1" applyFont="1" applyFill="1" applyBorder="1" applyAlignment="1">
      <alignment horizontal="center" vertical="center" wrapText="1"/>
    </xf>
    <xf numFmtId="184" fontId="10" fillId="5" borderId="7" xfId="0" applyNumberFormat="1" applyFont="1" applyFill="1" applyBorder="1" applyAlignment="1">
      <alignment horizontal="center" vertical="center" wrapText="1"/>
    </xf>
    <xf numFmtId="185" fontId="10" fillId="12" borderId="7" xfId="0" applyNumberFormat="1" applyFont="1" applyFill="1" applyBorder="1" applyAlignment="1">
      <alignment horizontal="center" vertical="center" wrapText="1"/>
    </xf>
    <xf numFmtId="185" fontId="10" fillId="5" borderId="7" xfId="0" applyNumberFormat="1" applyFont="1" applyFill="1" applyBorder="1" applyAlignment="1">
      <alignment horizontal="center" vertical="center" wrapText="1"/>
    </xf>
    <xf numFmtId="0" fontId="10" fillId="5" borderId="52" xfId="0" applyFont="1" applyFill="1" applyBorder="1" applyAlignment="1">
      <alignment horizontal="left" vertical="center" wrapText="1"/>
    </xf>
    <xf numFmtId="0" fontId="10" fillId="5" borderId="53" xfId="0" applyFont="1" applyFill="1" applyBorder="1" applyAlignment="1">
      <alignment horizontal="left" vertical="center"/>
    </xf>
    <xf numFmtId="0" fontId="10" fillId="5" borderId="19" xfId="0" applyFont="1" applyFill="1" applyBorder="1" applyAlignment="1">
      <alignment horizontal="left" vertical="center"/>
    </xf>
    <xf numFmtId="184" fontId="10" fillId="5" borderId="14" xfId="0" applyNumberFormat="1" applyFont="1" applyFill="1" applyBorder="1" applyAlignment="1">
      <alignment horizontal="center" vertical="center" wrapText="1"/>
    </xf>
    <xf numFmtId="184" fontId="10" fillId="5" borderId="15" xfId="0" applyNumberFormat="1" applyFont="1" applyFill="1" applyBorder="1" applyAlignment="1">
      <alignment horizontal="center" vertical="center" wrapText="1"/>
    </xf>
    <xf numFmtId="185" fontId="10" fillId="12" borderId="14" xfId="0" applyNumberFormat="1" applyFont="1" applyFill="1" applyBorder="1" applyAlignment="1">
      <alignment horizontal="center" vertical="center" wrapText="1"/>
    </xf>
    <xf numFmtId="185" fontId="10" fillId="5" borderId="15" xfId="0" applyNumberFormat="1" applyFont="1" applyFill="1" applyBorder="1" applyAlignment="1">
      <alignment horizontal="center" vertical="center" wrapText="1"/>
    </xf>
    <xf numFmtId="185" fontId="10" fillId="5" borderId="14" xfId="0" applyNumberFormat="1" applyFont="1" applyFill="1" applyBorder="1" applyAlignment="1">
      <alignment horizontal="center" vertical="center"/>
    </xf>
    <xf numFmtId="185" fontId="10" fillId="5" borderId="15" xfId="0" applyNumberFormat="1" applyFont="1" applyFill="1" applyBorder="1" applyAlignment="1">
      <alignment horizontal="center" vertical="center"/>
    </xf>
    <xf numFmtId="184" fontId="0" fillId="0" borderId="6" xfId="0" applyNumberFormat="1" applyFont="1" applyBorder="1" applyAlignment="1"/>
    <xf numFmtId="184" fontId="0" fillId="0" borderId="5" xfId="0" applyNumberFormat="1" applyFont="1" applyBorder="1" applyAlignment="1"/>
    <xf numFmtId="185" fontId="0" fillId="2" borderId="4" xfId="0" applyNumberFormat="1" applyFont="1" applyFill="1" applyBorder="1" applyAlignment="1"/>
    <xf numFmtId="185" fontId="0" fillId="2" borderId="5" xfId="0" applyNumberFormat="1" applyFont="1" applyFill="1" applyBorder="1" applyAlignment="1"/>
    <xf numFmtId="0" fontId="3" fillId="0" borderId="8" xfId="0" applyFont="1" applyBorder="1" applyAlignment="1">
      <alignment horizontal="left" vertical="center" wrapText="1"/>
    </xf>
    <xf numFmtId="0" fontId="3" fillId="0" borderId="54" xfId="0" applyFont="1" applyBorder="1" applyAlignment="1">
      <alignment horizontal="left" vertical="center" wrapText="1"/>
    </xf>
    <xf numFmtId="0" fontId="10" fillId="13" borderId="22" xfId="0" applyFont="1" applyFill="1" applyBorder="1" applyAlignment="1">
      <alignment horizontal="center" vertical="center" wrapText="1"/>
    </xf>
    <xf numFmtId="0" fontId="10" fillId="13" borderId="23" xfId="0" applyFont="1" applyFill="1" applyBorder="1" applyAlignment="1">
      <alignment horizontal="center" vertical="center"/>
    </xf>
    <xf numFmtId="0" fontId="10" fillId="13" borderId="19" xfId="0" applyFont="1" applyFill="1" applyBorder="1" applyAlignment="1">
      <alignment horizontal="center" vertical="center"/>
    </xf>
    <xf numFmtId="186" fontId="10" fillId="12" borderId="7" xfId="0" applyNumberFormat="1" applyFont="1" applyFill="1" applyBorder="1" applyAlignment="1">
      <alignment horizontal="center" vertical="center" wrapText="1"/>
    </xf>
    <xf numFmtId="186" fontId="10" fillId="5" borderId="7" xfId="0" applyNumberFormat="1" applyFont="1" applyFill="1" applyBorder="1" applyAlignment="1">
      <alignment horizontal="center" vertical="center" wrapText="1"/>
    </xf>
    <xf numFmtId="186" fontId="10" fillId="13" borderId="21" xfId="0" applyNumberFormat="1" applyFont="1" applyFill="1" applyBorder="1" applyAlignment="1">
      <alignment horizontal="center" vertical="center" wrapText="1"/>
    </xf>
    <xf numFmtId="184" fontId="6" fillId="2" borderId="3" xfId="0" applyNumberFormat="1" applyFont="1" applyFill="1" applyBorder="1" applyAlignment="1">
      <alignment wrapText="1"/>
    </xf>
    <xf numFmtId="184" fontId="6" fillId="2" borderId="20" xfId="0" applyNumberFormat="1" applyFont="1" applyFill="1" applyBorder="1" applyAlignment="1">
      <alignment horizontal="center" wrapText="1"/>
    </xf>
    <xf numFmtId="184" fontId="6" fillId="2" borderId="9" xfId="0" applyNumberFormat="1" applyFont="1" applyFill="1" applyBorder="1" applyAlignment="1">
      <alignment horizontal="center" wrapText="1"/>
    </xf>
    <xf numFmtId="185" fontId="10" fillId="13" borderId="13" xfId="0" applyNumberFormat="1" applyFont="1" applyFill="1" applyBorder="1" applyAlignment="1">
      <alignment horizontal="center" vertical="center" wrapText="1"/>
    </xf>
    <xf numFmtId="185" fontId="10" fillId="0" borderId="2" xfId="0" applyNumberFormat="1" applyFont="1" applyBorder="1" applyAlignment="1">
      <alignment wrapText="1"/>
    </xf>
    <xf numFmtId="184" fontId="10" fillId="0" borderId="2" xfId="0" applyNumberFormat="1" applyFont="1" applyBorder="1" applyAlignment="1">
      <alignment wrapText="1"/>
    </xf>
    <xf numFmtId="184" fontId="0" fillId="2" borderId="2" xfId="0" applyNumberFormat="1" applyFont="1" applyFill="1" applyBorder="1" applyAlignment="1">
      <alignment wrapText="1"/>
    </xf>
    <xf numFmtId="185" fontId="0" fillId="2" borderId="2" xfId="0" applyNumberFormat="1" applyFont="1" applyFill="1" applyBorder="1" applyAlignment="1">
      <alignment wrapText="1"/>
    </xf>
    <xf numFmtId="184" fontId="6" fillId="0" borderId="8" xfId="0" applyNumberFormat="1" applyFont="1" applyBorder="1" applyAlignment="1">
      <alignment horizontal="right" wrapText="1"/>
    </xf>
    <xf numFmtId="184" fontId="6" fillId="0" borderId="10" xfId="0" applyNumberFormat="1" applyFont="1" applyBorder="1" applyAlignment="1">
      <alignment horizontal="right" wrapText="1"/>
    </xf>
    <xf numFmtId="186" fontId="0" fillId="2" borderId="3" xfId="0" applyNumberFormat="1" applyFont="1" applyFill="1" applyBorder="1" applyAlignment="1">
      <alignment wrapText="1"/>
    </xf>
    <xf numFmtId="184" fontId="0" fillId="2" borderId="3" xfId="0" applyNumberFormat="1" applyFont="1" applyFill="1" applyBorder="1" applyAlignment="1">
      <alignment wrapText="1"/>
    </xf>
    <xf numFmtId="185" fontId="0" fillId="2" borderId="3" xfId="0" applyNumberFormat="1" applyFont="1" applyFill="1" applyBorder="1" applyAlignment="1">
      <alignment wrapText="1"/>
    </xf>
    <xf numFmtId="184" fontId="6" fillId="0" borderId="2" xfId="0" applyNumberFormat="1" applyFont="1" applyFill="1" applyBorder="1" applyAlignment="1">
      <alignment horizontal="center" vertical="center" wrapText="1"/>
    </xf>
    <xf numFmtId="184" fontId="6" fillId="0" borderId="3" xfId="0" applyNumberFormat="1" applyFont="1" applyFill="1" applyBorder="1" applyAlignment="1">
      <alignment horizontal="center" vertical="center" wrapText="1"/>
    </xf>
    <xf numFmtId="185" fontId="70" fillId="8" borderId="8" xfId="0" applyNumberFormat="1" applyFont="1" applyFill="1" applyBorder="1" applyAlignment="1">
      <alignment horizontal="right" wrapText="1"/>
    </xf>
    <xf numFmtId="185" fontId="70" fillId="8" borderId="10" xfId="0" applyNumberFormat="1" applyFont="1" applyFill="1" applyBorder="1" applyAlignment="1">
      <alignment horizontal="right" wrapText="1"/>
    </xf>
    <xf numFmtId="186" fontId="10" fillId="0" borderId="2" xfId="0" applyNumberFormat="1" applyFont="1" applyBorder="1" applyAlignment="1">
      <alignment wrapText="1"/>
    </xf>
    <xf numFmtId="185" fontId="6" fillId="2" borderId="2" xfId="0" applyNumberFormat="1" applyFont="1" applyFill="1" applyBorder="1" applyAlignment="1">
      <alignment wrapText="1"/>
    </xf>
    <xf numFmtId="184" fontId="6" fillId="2" borderId="2" xfId="0" applyNumberFormat="1" applyFont="1" applyFill="1" applyBorder="1" applyAlignment="1">
      <alignment wrapText="1"/>
    </xf>
    <xf numFmtId="186" fontId="0" fillId="2" borderId="2" xfId="0" applyNumberFormat="1" applyFont="1" applyFill="1" applyBorder="1" applyAlignment="1">
      <alignment wrapText="1"/>
    </xf>
    <xf numFmtId="185" fontId="10" fillId="0" borderId="8" xfId="0" applyNumberFormat="1" applyFont="1" applyBorder="1" applyAlignment="1">
      <alignment horizontal="center" wrapText="1"/>
    </xf>
    <xf numFmtId="185" fontId="10" fillId="0" borderId="10" xfId="0" applyNumberFormat="1" applyFont="1" applyBorder="1" applyAlignment="1">
      <alignment horizontal="center" wrapText="1"/>
    </xf>
    <xf numFmtId="184" fontId="0" fillId="2" borderId="20" xfId="0" applyNumberFormat="1" applyFont="1" applyFill="1" applyBorder="1" applyAlignment="1">
      <alignment horizontal="center" vertical="center" wrapText="1"/>
    </xf>
    <xf numFmtId="184" fontId="0" fillId="2" borderId="9" xfId="0" applyNumberFormat="1" applyFont="1" applyFill="1" applyBorder="1" applyAlignment="1">
      <alignment horizontal="center" vertical="center" wrapText="1"/>
    </xf>
    <xf numFmtId="184" fontId="0" fillId="2" borderId="8" xfId="0" applyNumberFormat="1" applyFont="1" applyFill="1" applyBorder="1" applyAlignment="1">
      <alignment horizontal="center" vertical="center" wrapText="1"/>
    </xf>
    <xf numFmtId="184" fontId="0" fillId="2" borderId="10" xfId="0" applyNumberFormat="1" applyFont="1" applyFill="1" applyBorder="1" applyAlignment="1">
      <alignment horizontal="center" vertical="center" wrapText="1"/>
    </xf>
    <xf numFmtId="184" fontId="10" fillId="8" borderId="8" xfId="0" applyNumberFormat="1" applyFont="1" applyFill="1" applyBorder="1" applyAlignment="1">
      <alignment horizontal="center" vertical="center" wrapText="1"/>
    </xf>
    <xf numFmtId="184" fontId="10" fillId="8" borderId="10" xfId="0" applyNumberFormat="1" applyFont="1" applyFill="1" applyBorder="1" applyAlignment="1">
      <alignment horizontal="center" vertical="center" wrapText="1"/>
    </xf>
    <xf numFmtId="184" fontId="0" fillId="8" borderId="10" xfId="1" applyNumberFormat="1" applyFont="1" applyFill="1" applyBorder="1" applyAlignment="1">
      <alignment horizontal="center" vertical="center"/>
    </xf>
    <xf numFmtId="184" fontId="6" fillId="2" borderId="8" xfId="0" applyNumberFormat="1" applyFont="1" applyFill="1" applyBorder="1" applyAlignment="1">
      <alignment horizontal="center" wrapText="1"/>
    </xf>
    <xf numFmtId="184" fontId="6" fillId="2" borderId="10" xfId="0" applyNumberFormat="1" applyFont="1" applyFill="1" applyBorder="1" applyAlignment="1">
      <alignment horizontal="center" wrapText="1"/>
    </xf>
    <xf numFmtId="184" fontId="10" fillId="0" borderId="8" xfId="0" applyNumberFormat="1" applyFont="1" applyBorder="1" applyAlignment="1">
      <alignment horizontal="center" wrapText="1"/>
    </xf>
    <xf numFmtId="184" fontId="10" fillId="0" borderId="10" xfId="0" applyNumberFormat="1" applyFont="1" applyBorder="1" applyAlignment="1">
      <alignment horizontal="center" wrapText="1"/>
    </xf>
    <xf numFmtId="185" fontId="10" fillId="12" borderId="8" xfId="0" applyNumberFormat="1" applyFont="1" applyFill="1" applyBorder="1" applyAlignment="1">
      <alignment horizontal="center" vertical="center" wrapText="1"/>
    </xf>
    <xf numFmtId="185" fontId="10" fillId="12" borderId="10" xfId="0" applyNumberFormat="1" applyFont="1" applyFill="1" applyBorder="1" applyAlignment="1">
      <alignment horizontal="center" vertical="center" wrapText="1"/>
    </xf>
    <xf numFmtId="185" fontId="0" fillId="2" borderId="14" xfId="0" applyNumberFormat="1" applyFont="1" applyFill="1" applyBorder="1" applyAlignment="1">
      <alignment horizontal="right" wrapText="1"/>
    </xf>
    <xf numFmtId="185" fontId="0" fillId="2" borderId="15" xfId="0" applyNumberFormat="1" applyFont="1" applyFill="1" applyBorder="1" applyAlignment="1">
      <alignment horizontal="right" wrapText="1"/>
    </xf>
    <xf numFmtId="185" fontId="0" fillId="2" borderId="4" xfId="0" applyNumberFormat="1" applyFont="1" applyFill="1" applyBorder="1" applyAlignment="1">
      <alignment horizontal="right" wrapText="1"/>
    </xf>
    <xf numFmtId="185" fontId="0" fillId="2" borderId="5" xfId="0" applyNumberFormat="1" applyFont="1" applyFill="1" applyBorder="1" applyAlignment="1">
      <alignment horizontal="right" wrapText="1"/>
    </xf>
    <xf numFmtId="184" fontId="10" fillId="12" borderId="2" xfId="1" applyNumberFormat="1" applyFont="1" applyFill="1" applyBorder="1" applyAlignment="1">
      <alignment horizontal="center" vertical="center" wrapText="1"/>
    </xf>
    <xf numFmtId="184" fontId="10" fillId="5" borderId="16" xfId="0" applyNumberFormat="1" applyFont="1" applyFill="1" applyBorder="1" applyAlignment="1">
      <alignment horizontal="center" vertical="center" wrapText="1"/>
    </xf>
    <xf numFmtId="184" fontId="10" fillId="5" borderId="17" xfId="0" applyNumberFormat="1" applyFont="1" applyFill="1" applyBorder="1" applyAlignment="1">
      <alignment horizontal="center" vertical="center" wrapText="1"/>
    </xf>
    <xf numFmtId="185" fontId="10" fillId="12" borderId="16" xfId="0" applyNumberFormat="1" applyFont="1" applyFill="1" applyBorder="1" applyAlignment="1">
      <alignment horizontal="center" vertical="center" wrapText="1"/>
    </xf>
    <xf numFmtId="185" fontId="10" fillId="5" borderId="17" xfId="0" applyNumberFormat="1" applyFont="1" applyFill="1" applyBorder="1" applyAlignment="1">
      <alignment horizontal="center" vertical="center" wrapText="1"/>
    </xf>
    <xf numFmtId="184" fontId="10" fillId="0" borderId="8"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8" xfId="0" applyNumberFormat="1" applyFont="1" applyBorder="1" applyAlignment="1">
      <alignment horizontal="center" vertical="center" wrapText="1"/>
    </xf>
    <xf numFmtId="184" fontId="10" fillId="0" borderId="10"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4E1E0"/>
      <color rgb="FFECF2F8"/>
      <color rgb="FF77E5CB"/>
      <color rgb="FFC8F4EA"/>
      <color rgb="FFABE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548640</xdr:colOff>
      <xdr:row>26</xdr:row>
      <xdr:rowOff>1</xdr:rowOff>
    </xdr:from>
    <xdr:to>
      <xdr:col>4</xdr:col>
      <xdr:colOff>190500</xdr:colOff>
      <xdr:row>27</xdr:row>
      <xdr:rowOff>8545</xdr:rowOff>
    </xdr:to>
    <xdr:pic>
      <xdr:nvPicPr>
        <xdr:cNvPr id="3" name="図 2"/>
        <xdr:cNvPicPr>
          <a:picLocks noChangeAspect="1"/>
        </xdr:cNvPicPr>
      </xdr:nvPicPr>
      <xdr:blipFill>
        <a:blip xmlns:r="http://schemas.openxmlformats.org/officeDocument/2006/relationships" r:embed="rId1"/>
        <a:stretch>
          <a:fillRect/>
        </a:stretch>
      </xdr:blipFill>
      <xdr:spPr>
        <a:xfrm>
          <a:off x="678180" y="4320541"/>
          <a:ext cx="1470660" cy="221904"/>
        </a:xfrm>
        <a:prstGeom prst="rect">
          <a:avLst/>
        </a:prstGeom>
        <a:ln w="6350">
          <a:solidFill>
            <a:schemeClr val="bg1">
              <a:lumMod val="50000"/>
            </a:schemeClr>
          </a:solidFill>
        </a:ln>
      </xdr:spPr>
    </xdr:pic>
    <xdr:clientData/>
  </xdr:twoCellAnchor>
  <xdr:twoCellAnchor editAs="oneCell">
    <xdr:from>
      <xdr:col>3</xdr:col>
      <xdr:colOff>121919</xdr:colOff>
      <xdr:row>32</xdr:row>
      <xdr:rowOff>0</xdr:rowOff>
    </xdr:from>
    <xdr:to>
      <xdr:col>6</xdr:col>
      <xdr:colOff>297180</xdr:colOff>
      <xdr:row>33</xdr:row>
      <xdr:rowOff>30658</xdr:rowOff>
    </xdr:to>
    <xdr:pic>
      <xdr:nvPicPr>
        <xdr:cNvPr id="5" name="図 4"/>
        <xdr:cNvPicPr>
          <a:picLocks noChangeAspect="1"/>
        </xdr:cNvPicPr>
      </xdr:nvPicPr>
      <xdr:blipFill>
        <a:blip xmlns:r="http://schemas.openxmlformats.org/officeDocument/2006/relationships" r:embed="rId2"/>
        <a:stretch>
          <a:fillRect/>
        </a:stretch>
      </xdr:blipFill>
      <xdr:spPr>
        <a:xfrm>
          <a:off x="1470659" y="5638800"/>
          <a:ext cx="2004061" cy="244018"/>
        </a:xfrm>
        <a:prstGeom prst="rect">
          <a:avLst/>
        </a:prstGeom>
        <a:ln>
          <a:solidFill>
            <a:schemeClr val="bg1">
              <a:lumMod val="50000"/>
            </a:schemeClr>
          </a:solidFill>
        </a:ln>
      </xdr:spPr>
    </xdr:pic>
    <xdr:clientData/>
  </xdr:twoCellAnchor>
  <xdr:twoCellAnchor editAs="oneCell">
    <xdr:from>
      <xdr:col>8</xdr:col>
      <xdr:colOff>327660</xdr:colOff>
      <xdr:row>31</xdr:row>
      <xdr:rowOff>251461</xdr:rowOff>
    </xdr:from>
    <xdr:to>
      <xdr:col>11</xdr:col>
      <xdr:colOff>504060</xdr:colOff>
      <xdr:row>33</xdr:row>
      <xdr:rowOff>31441</xdr:rowOff>
    </xdr:to>
    <xdr:pic>
      <xdr:nvPicPr>
        <xdr:cNvPr id="10" name="図 9"/>
        <xdr:cNvPicPr>
          <a:picLocks/>
        </xdr:cNvPicPr>
      </xdr:nvPicPr>
      <xdr:blipFill>
        <a:blip xmlns:r="http://schemas.openxmlformats.org/officeDocument/2006/relationships" r:embed="rId3"/>
        <a:stretch>
          <a:fillRect/>
        </a:stretch>
      </xdr:blipFill>
      <xdr:spPr>
        <a:xfrm>
          <a:off x="4724400" y="5631181"/>
          <a:ext cx="2005200" cy="244800"/>
        </a:xfrm>
        <a:prstGeom prst="rect">
          <a:avLst/>
        </a:prstGeom>
        <a:ln>
          <a:solidFill>
            <a:schemeClr val="bg1">
              <a:lumMod val="50000"/>
            </a:schemeClr>
          </a:solidFill>
        </a:ln>
      </xdr:spPr>
    </xdr:pic>
    <xdr:clientData/>
  </xdr:twoCellAnchor>
  <xdr:twoCellAnchor editAs="oneCell">
    <xdr:from>
      <xdr:col>7</xdr:col>
      <xdr:colOff>22861</xdr:colOff>
      <xdr:row>36</xdr:row>
      <xdr:rowOff>38100</xdr:rowOff>
    </xdr:from>
    <xdr:to>
      <xdr:col>10</xdr:col>
      <xdr:colOff>487461</xdr:colOff>
      <xdr:row>36</xdr:row>
      <xdr:rowOff>254100</xdr:rowOff>
    </xdr:to>
    <xdr:pic>
      <xdr:nvPicPr>
        <xdr:cNvPr id="15" name="図 14"/>
        <xdr:cNvPicPr>
          <a:picLocks noChangeAspect="1"/>
        </xdr:cNvPicPr>
      </xdr:nvPicPr>
      <xdr:blipFill>
        <a:blip xmlns:r="http://schemas.openxmlformats.org/officeDocument/2006/relationships" r:embed="rId4"/>
        <a:stretch>
          <a:fillRect/>
        </a:stretch>
      </xdr:blipFill>
      <xdr:spPr>
        <a:xfrm>
          <a:off x="3810001" y="6614160"/>
          <a:ext cx="2293400" cy="216000"/>
        </a:xfrm>
        <a:prstGeom prst="rect">
          <a:avLst/>
        </a:prstGeom>
        <a:ln w="12700">
          <a:solidFill>
            <a:sysClr val="windowText" lastClr="000000"/>
          </a:solidFill>
        </a:ln>
      </xdr:spPr>
    </xdr:pic>
    <xdr:clientData/>
  </xdr:twoCellAnchor>
  <xdr:twoCellAnchor editAs="oneCell">
    <xdr:from>
      <xdr:col>8</xdr:col>
      <xdr:colOff>380999</xdr:colOff>
      <xdr:row>38</xdr:row>
      <xdr:rowOff>0</xdr:rowOff>
    </xdr:from>
    <xdr:to>
      <xdr:col>11</xdr:col>
      <xdr:colOff>435156</xdr:colOff>
      <xdr:row>39</xdr:row>
      <xdr:rowOff>22860</xdr:rowOff>
    </xdr:to>
    <xdr:pic>
      <xdr:nvPicPr>
        <xdr:cNvPr id="17" name="図 16"/>
        <xdr:cNvPicPr>
          <a:picLocks noChangeAspect="1"/>
        </xdr:cNvPicPr>
      </xdr:nvPicPr>
      <xdr:blipFill>
        <a:blip xmlns:r="http://schemas.openxmlformats.org/officeDocument/2006/relationships" r:embed="rId5"/>
        <a:stretch>
          <a:fillRect/>
        </a:stretch>
      </xdr:blipFill>
      <xdr:spPr>
        <a:xfrm>
          <a:off x="4777739" y="6972300"/>
          <a:ext cx="1882957" cy="259080"/>
        </a:xfrm>
        <a:prstGeom prst="rect">
          <a:avLst/>
        </a:prstGeom>
        <a:ln w="6350">
          <a:solidFill>
            <a:schemeClr val="bg1">
              <a:lumMod val="50000"/>
            </a:schemeClr>
          </a:solidFill>
        </a:ln>
      </xdr:spPr>
    </xdr:pic>
    <xdr:clientData/>
  </xdr:twoCellAnchor>
  <xdr:twoCellAnchor editAs="oneCell">
    <xdr:from>
      <xdr:col>6</xdr:col>
      <xdr:colOff>190500</xdr:colOff>
      <xdr:row>41</xdr:row>
      <xdr:rowOff>0</xdr:rowOff>
    </xdr:from>
    <xdr:to>
      <xdr:col>9</xdr:col>
      <xdr:colOff>337902</xdr:colOff>
      <xdr:row>42</xdr:row>
      <xdr:rowOff>31440</xdr:rowOff>
    </xdr:to>
    <xdr:pic>
      <xdr:nvPicPr>
        <xdr:cNvPr id="18" name="図 17"/>
        <xdr:cNvPicPr>
          <a:picLocks noChangeAspect="1"/>
        </xdr:cNvPicPr>
      </xdr:nvPicPr>
      <xdr:blipFill>
        <a:blip xmlns:r="http://schemas.openxmlformats.org/officeDocument/2006/relationships" r:embed="rId6"/>
        <a:stretch>
          <a:fillRect/>
        </a:stretch>
      </xdr:blipFill>
      <xdr:spPr>
        <a:xfrm>
          <a:off x="3368040" y="7642860"/>
          <a:ext cx="1976202" cy="244800"/>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195671</xdr:colOff>
      <xdr:row>12</xdr:row>
      <xdr:rowOff>192314</xdr:rowOff>
    </xdr:from>
    <xdr:ext cx="466794" cy="275717"/>
    <xdr:sp macro="" textlink="">
      <xdr:nvSpPr>
        <xdr:cNvPr id="2" name="テキスト ボックス 1"/>
        <xdr:cNvSpPr txBox="1"/>
      </xdr:nvSpPr>
      <xdr:spPr>
        <a:xfrm>
          <a:off x="21939885" y="480513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267426</xdr:colOff>
      <xdr:row>7</xdr:row>
      <xdr:rowOff>228600</xdr:rowOff>
    </xdr:from>
    <xdr:ext cx="463110" cy="252925"/>
    <xdr:sp macro="" textlink="">
      <xdr:nvSpPr>
        <xdr:cNvPr id="4" name="テキスト ボックス 3"/>
        <xdr:cNvSpPr txBox="1"/>
      </xdr:nvSpPr>
      <xdr:spPr>
        <a:xfrm>
          <a:off x="17014916" y="2636520"/>
          <a:ext cx="466794" cy="262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未満</a:t>
          </a:r>
        </a:p>
      </xdr:txBody>
    </xdr:sp>
    <xdr:clientData/>
  </xdr:oneCellAnchor>
  <xdr:oneCellAnchor>
    <xdr:from>
      <xdr:col>27</xdr:col>
      <xdr:colOff>257446</xdr:colOff>
      <xdr:row>23</xdr:row>
      <xdr:rowOff>227693</xdr:rowOff>
    </xdr:from>
    <xdr:ext cx="466794" cy="275717"/>
    <xdr:sp macro="" textlink="">
      <xdr:nvSpPr>
        <xdr:cNvPr id="5" name="テキスト ボックス 4"/>
        <xdr:cNvSpPr txBox="1"/>
      </xdr:nvSpPr>
      <xdr:spPr>
        <a:xfrm>
          <a:off x="19002646" y="952409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242842</xdr:colOff>
      <xdr:row>23</xdr:row>
      <xdr:rowOff>224517</xdr:rowOff>
    </xdr:from>
    <xdr:ext cx="466794" cy="275717"/>
    <xdr:sp macro="" textlink="">
      <xdr:nvSpPr>
        <xdr:cNvPr id="6" name="テキスト ボックス 5"/>
        <xdr:cNvSpPr txBox="1"/>
      </xdr:nvSpPr>
      <xdr:spPr>
        <a:xfrm>
          <a:off x="19630299" y="95209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240666</xdr:colOff>
      <xdr:row>31</xdr:row>
      <xdr:rowOff>205741</xdr:rowOff>
    </xdr:from>
    <xdr:ext cx="466794" cy="275717"/>
    <xdr:sp macro="" textlink="">
      <xdr:nvSpPr>
        <xdr:cNvPr id="7" name="テキスト ボックス 6"/>
        <xdr:cNvSpPr txBox="1"/>
      </xdr:nvSpPr>
      <xdr:spPr>
        <a:xfrm>
          <a:off x="19628123" y="1273519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27</xdr:col>
      <xdr:colOff>246290</xdr:colOff>
      <xdr:row>7</xdr:row>
      <xdr:rowOff>228144</xdr:rowOff>
    </xdr:from>
    <xdr:ext cx="466794" cy="275717"/>
    <xdr:sp macro="" textlink="">
      <xdr:nvSpPr>
        <xdr:cNvPr id="8" name="テキスト ボックス 7"/>
        <xdr:cNvSpPr txBox="1"/>
      </xdr:nvSpPr>
      <xdr:spPr>
        <a:xfrm>
          <a:off x="21269326" y="266382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a:t>未満</a:t>
          </a:r>
        </a:p>
      </xdr:txBody>
    </xdr:sp>
    <xdr:clientData/>
  </xdr:oneCellAnchor>
  <xdr:oneCellAnchor>
    <xdr:from>
      <xdr:col>11</xdr:col>
      <xdr:colOff>256541</xdr:colOff>
      <xdr:row>7</xdr:row>
      <xdr:rowOff>241935</xdr:rowOff>
    </xdr:from>
    <xdr:ext cx="466794" cy="275717"/>
    <xdr:sp macro="" textlink="">
      <xdr:nvSpPr>
        <xdr:cNvPr id="18" name="テキスト ボックス 17"/>
        <xdr:cNvSpPr txBox="1"/>
      </xdr:nvSpPr>
      <xdr:spPr>
        <a:xfrm>
          <a:off x="8725627" y="280007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a:t>未満</a:t>
          </a:r>
        </a:p>
      </xdr:txBody>
    </xdr:sp>
    <xdr:clientData/>
  </xdr:oneCellAnchor>
  <xdr:oneCellAnchor>
    <xdr:from>
      <xdr:col>12</xdr:col>
      <xdr:colOff>266155</xdr:colOff>
      <xdr:row>7</xdr:row>
      <xdr:rowOff>231958</xdr:rowOff>
    </xdr:from>
    <xdr:ext cx="466794" cy="275717"/>
    <xdr:sp macro="" textlink="">
      <xdr:nvSpPr>
        <xdr:cNvPr id="19" name="テキスト ボックス 18"/>
        <xdr:cNvSpPr txBox="1"/>
      </xdr:nvSpPr>
      <xdr:spPr>
        <a:xfrm>
          <a:off x="9364435" y="26703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228329</xdr:colOff>
      <xdr:row>12</xdr:row>
      <xdr:rowOff>181520</xdr:rowOff>
    </xdr:from>
    <xdr:ext cx="466794" cy="275717"/>
    <xdr:sp macro="" textlink="">
      <xdr:nvSpPr>
        <xdr:cNvPr id="20" name="テキスト ボックス 19"/>
        <xdr:cNvSpPr txBox="1"/>
      </xdr:nvSpPr>
      <xdr:spPr>
        <a:xfrm>
          <a:off x="10433686" y="47943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234497</xdr:colOff>
      <xdr:row>31</xdr:row>
      <xdr:rowOff>211818</xdr:rowOff>
    </xdr:from>
    <xdr:ext cx="466794" cy="275717"/>
    <xdr:sp macro="" textlink="">
      <xdr:nvSpPr>
        <xdr:cNvPr id="21" name="テキスト ボックス 20"/>
        <xdr:cNvSpPr txBox="1"/>
      </xdr:nvSpPr>
      <xdr:spPr>
        <a:xfrm>
          <a:off x="9332777" y="1254859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11</xdr:col>
      <xdr:colOff>265612</xdr:colOff>
      <xdr:row>23</xdr:row>
      <xdr:rowOff>248738</xdr:rowOff>
    </xdr:from>
    <xdr:ext cx="466794" cy="275717"/>
    <xdr:sp macro="" textlink="">
      <xdr:nvSpPr>
        <xdr:cNvPr id="22" name="テキスト ボックス 21"/>
        <xdr:cNvSpPr txBox="1"/>
      </xdr:nvSpPr>
      <xdr:spPr>
        <a:xfrm>
          <a:off x="8734698" y="954513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272416</xdr:colOff>
      <xdr:row>23</xdr:row>
      <xdr:rowOff>236221</xdr:rowOff>
    </xdr:from>
    <xdr:ext cx="466794" cy="275717"/>
    <xdr:sp macro="" textlink="">
      <xdr:nvSpPr>
        <xdr:cNvPr id="23" name="テキスト ボックス 22"/>
        <xdr:cNvSpPr txBox="1"/>
      </xdr:nvSpPr>
      <xdr:spPr>
        <a:xfrm>
          <a:off x="9370696" y="937260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9</xdr:col>
      <xdr:colOff>275953</xdr:colOff>
      <xdr:row>23</xdr:row>
      <xdr:rowOff>225333</xdr:rowOff>
    </xdr:from>
    <xdr:ext cx="450123" cy="326571"/>
    <xdr:sp macro="" textlink="">
      <xdr:nvSpPr>
        <xdr:cNvPr id="38" name="テキスト ボックス 37"/>
        <xdr:cNvSpPr txBox="1"/>
      </xdr:nvSpPr>
      <xdr:spPr>
        <a:xfrm>
          <a:off x="7453993" y="9361713"/>
          <a:ext cx="450123"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280670</xdr:colOff>
      <xdr:row>23</xdr:row>
      <xdr:rowOff>225334</xdr:rowOff>
    </xdr:from>
    <xdr:ext cx="458458" cy="326571"/>
    <xdr:sp macro="" textlink="">
      <xdr:nvSpPr>
        <xdr:cNvPr id="40" name="テキスト ボックス 39"/>
        <xdr:cNvSpPr txBox="1"/>
      </xdr:nvSpPr>
      <xdr:spPr>
        <a:xfrm>
          <a:off x="8098790" y="9361714"/>
          <a:ext cx="458458"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236764</xdr:colOff>
      <xdr:row>27</xdr:row>
      <xdr:rowOff>163285</xdr:rowOff>
    </xdr:from>
    <xdr:ext cx="458458" cy="316966"/>
    <xdr:sp macro="" textlink="">
      <xdr:nvSpPr>
        <xdr:cNvPr id="41" name="テキスト ボックス 40"/>
        <xdr:cNvSpPr txBox="1"/>
      </xdr:nvSpPr>
      <xdr:spPr>
        <a:xfrm>
          <a:off x="8173357" y="10976428"/>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227694</xdr:colOff>
      <xdr:row>28</xdr:row>
      <xdr:rowOff>171903</xdr:rowOff>
    </xdr:from>
    <xdr:ext cx="450123" cy="336467"/>
    <xdr:sp macro="" textlink="">
      <xdr:nvSpPr>
        <xdr:cNvPr id="49" name="テキスト ボックス 48"/>
        <xdr:cNvSpPr txBox="1"/>
      </xdr:nvSpPr>
      <xdr:spPr>
        <a:xfrm>
          <a:off x="8164287" y="11429999"/>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12</xdr:col>
      <xdr:colOff>227693</xdr:colOff>
      <xdr:row>27</xdr:row>
      <xdr:rowOff>181429</xdr:rowOff>
    </xdr:from>
    <xdr:ext cx="466794" cy="275717"/>
    <xdr:sp macro="" textlink="">
      <xdr:nvSpPr>
        <xdr:cNvPr id="58" name="テキスト ボックス 57"/>
        <xdr:cNvSpPr txBox="1"/>
      </xdr:nvSpPr>
      <xdr:spPr>
        <a:xfrm>
          <a:off x="10433050" y="1099910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227693</xdr:colOff>
      <xdr:row>28</xdr:row>
      <xdr:rowOff>154214</xdr:rowOff>
    </xdr:from>
    <xdr:ext cx="466794" cy="275717"/>
    <xdr:sp macro="" textlink="">
      <xdr:nvSpPr>
        <xdr:cNvPr id="60" name="テキスト ボックス 59"/>
        <xdr:cNvSpPr txBox="1"/>
      </xdr:nvSpPr>
      <xdr:spPr>
        <a:xfrm>
          <a:off x="10433050" y="1140732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246290</xdr:colOff>
      <xdr:row>11</xdr:row>
      <xdr:rowOff>199118</xdr:rowOff>
    </xdr:from>
    <xdr:ext cx="466794" cy="275717"/>
    <xdr:sp macro="" textlink="">
      <xdr:nvSpPr>
        <xdr:cNvPr id="62" name="テキスト ボックス 61"/>
        <xdr:cNvSpPr txBox="1"/>
      </xdr:nvSpPr>
      <xdr:spPr>
        <a:xfrm>
          <a:off x="10451647" y="437651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10</xdr:col>
      <xdr:colOff>224790</xdr:colOff>
      <xdr:row>31</xdr:row>
      <xdr:rowOff>208915</xdr:rowOff>
    </xdr:from>
    <xdr:ext cx="458458" cy="336467"/>
    <xdr:sp macro="" textlink="">
      <xdr:nvSpPr>
        <xdr:cNvPr id="63" name="テキスト ボックス 62"/>
        <xdr:cNvSpPr txBox="1"/>
      </xdr:nvSpPr>
      <xdr:spPr>
        <a:xfrm>
          <a:off x="8042910" y="12545695"/>
          <a:ext cx="458458" cy="336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twoCellAnchor>
    <xdr:from>
      <xdr:col>4</xdr:col>
      <xdr:colOff>639173</xdr:colOff>
      <xdr:row>12</xdr:row>
      <xdr:rowOff>21772</xdr:rowOff>
    </xdr:from>
    <xdr:to>
      <xdr:col>7</xdr:col>
      <xdr:colOff>36270</xdr:colOff>
      <xdr:row>12</xdr:row>
      <xdr:rowOff>381000</xdr:rowOff>
    </xdr:to>
    <xdr:sp macro="" textlink="">
      <xdr:nvSpPr>
        <xdr:cNvPr id="3" name="テキスト ボックス 2"/>
        <xdr:cNvSpPr txBox="1"/>
      </xdr:nvSpPr>
      <xdr:spPr>
        <a:xfrm>
          <a:off x="4612459" y="4811486"/>
          <a:ext cx="1323868"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17</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％エネルギー採用の場合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nSpc>
              <a:spcPts val="900"/>
            </a:lnSpc>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0</xdr:colOff>
      <xdr:row>12</xdr:row>
      <xdr:rowOff>25037</xdr:rowOff>
    </xdr:from>
    <xdr:to>
      <xdr:col>9</xdr:col>
      <xdr:colOff>32658</xdr:colOff>
      <xdr:row>12</xdr:row>
      <xdr:rowOff>370115</xdr:rowOff>
    </xdr:to>
    <xdr:sp macro="" textlink="">
      <xdr:nvSpPr>
        <xdr:cNvPr id="24" name="テキスト ボックス 23"/>
        <xdr:cNvSpPr txBox="1"/>
      </xdr:nvSpPr>
      <xdr:spPr>
        <a:xfrm>
          <a:off x="5900057" y="4814751"/>
          <a:ext cx="1317172" cy="345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25</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％エネルギー採用の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nSpc>
              <a:spcPts val="800"/>
            </a:lnSpc>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nSpc>
              <a:spcPts val="900"/>
            </a:lnSpc>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10795</xdr:colOff>
      <xdr:row>28</xdr:row>
      <xdr:rowOff>25853</xdr:rowOff>
    </xdr:from>
    <xdr:to>
      <xdr:col>7</xdr:col>
      <xdr:colOff>43542</xdr:colOff>
      <xdr:row>28</xdr:row>
      <xdr:rowOff>359228</xdr:rowOff>
    </xdr:to>
    <xdr:sp macro="" textlink="">
      <xdr:nvSpPr>
        <xdr:cNvPr id="26" name="テキスト ボックス 25"/>
        <xdr:cNvSpPr txBox="1"/>
      </xdr:nvSpPr>
      <xdr:spPr>
        <a:xfrm>
          <a:off x="4626338" y="11553824"/>
          <a:ext cx="131726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17</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％エネルギー採用の場合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nSpc>
              <a:spcPts val="900"/>
            </a:lnSpc>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634596</xdr:colOff>
      <xdr:row>28</xdr:row>
      <xdr:rowOff>9877</xdr:rowOff>
    </xdr:from>
    <xdr:to>
      <xdr:col>9</xdr:col>
      <xdr:colOff>21772</xdr:colOff>
      <xdr:row>28</xdr:row>
      <xdr:rowOff>359228</xdr:rowOff>
    </xdr:to>
    <xdr:sp macro="" textlink="">
      <xdr:nvSpPr>
        <xdr:cNvPr id="27" name="テキスト ボックス 26"/>
        <xdr:cNvSpPr txBox="1"/>
      </xdr:nvSpPr>
      <xdr:spPr>
        <a:xfrm>
          <a:off x="5892396" y="11537848"/>
          <a:ext cx="1313947" cy="349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25</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％エネルギー採用の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nSpc>
              <a:spcPts val="900"/>
            </a:lnSpc>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場合</a:t>
          </a:r>
        </a:p>
      </xdr:txBody>
    </xdr:sp>
    <xdr:clientData/>
  </xdr:twoCellAnchor>
  <xdr:oneCellAnchor>
    <xdr:from>
      <xdr:col>14</xdr:col>
      <xdr:colOff>228329</xdr:colOff>
      <xdr:row>12</xdr:row>
      <xdr:rowOff>181520</xdr:rowOff>
    </xdr:from>
    <xdr:ext cx="466794" cy="275717"/>
    <xdr:sp macro="" textlink="">
      <xdr:nvSpPr>
        <xdr:cNvPr id="37" name="テキスト ボックス 36"/>
        <xdr:cNvSpPr txBox="1"/>
      </xdr:nvSpPr>
      <xdr:spPr>
        <a:xfrm>
          <a:off x="9355396" y="481278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14</xdr:col>
      <xdr:colOff>246290</xdr:colOff>
      <xdr:row>11</xdr:row>
      <xdr:rowOff>199118</xdr:rowOff>
    </xdr:from>
    <xdr:ext cx="466794" cy="275717"/>
    <xdr:sp macro="" textlink="">
      <xdr:nvSpPr>
        <xdr:cNvPr id="39" name="テキスト ボックス 38"/>
        <xdr:cNvSpPr txBox="1"/>
      </xdr:nvSpPr>
      <xdr:spPr>
        <a:xfrm>
          <a:off x="9373357" y="439011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13</xdr:col>
      <xdr:colOff>283028</xdr:colOff>
      <xdr:row>23</xdr:row>
      <xdr:rowOff>239486</xdr:rowOff>
    </xdr:from>
    <xdr:ext cx="450123" cy="326571"/>
    <xdr:sp macro="" textlink="">
      <xdr:nvSpPr>
        <xdr:cNvPr id="43" name="テキスト ボックス 42"/>
        <xdr:cNvSpPr txBox="1"/>
      </xdr:nvSpPr>
      <xdr:spPr>
        <a:xfrm>
          <a:off x="10036628" y="9405257"/>
          <a:ext cx="450123"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以上</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xdr:oneCellAnchor>
  <xdr:oneCellAnchor>
    <xdr:from>
      <xdr:col>14</xdr:col>
      <xdr:colOff>283029</xdr:colOff>
      <xdr:row>23</xdr:row>
      <xdr:rowOff>239486</xdr:rowOff>
    </xdr:from>
    <xdr:ext cx="450123" cy="326571"/>
    <xdr:sp macro="" textlink="">
      <xdr:nvSpPr>
        <xdr:cNvPr id="44" name="テキスト ボックス 43"/>
        <xdr:cNvSpPr txBox="1"/>
      </xdr:nvSpPr>
      <xdr:spPr>
        <a:xfrm>
          <a:off x="10678886" y="9405257"/>
          <a:ext cx="450123"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以上</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tabSelected="1" zoomScale="85" zoomScaleNormal="85" workbookViewId="0">
      <selection activeCell="T1" sqref="T1"/>
    </sheetView>
  </sheetViews>
  <sheetFormatPr defaultRowHeight="13.2" x14ac:dyDescent="0.2"/>
  <cols>
    <col min="1" max="1" width="1.88671875" customWidth="1"/>
  </cols>
  <sheetData>
    <row r="1" spans="1:29" s="18" customFormat="1" ht="27" customHeight="1" x14ac:dyDescent="0.4">
      <c r="A1" s="101" t="s">
        <v>87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7.95" customHeight="1" x14ac:dyDescent="0.2"/>
    <row r="3" spans="1:29" ht="16.2" x14ac:dyDescent="0.2">
      <c r="B3" s="116" t="s">
        <v>98</v>
      </c>
    </row>
    <row r="4" spans="1:29" ht="16.2" x14ac:dyDescent="0.2">
      <c r="B4" s="66" t="s">
        <v>65</v>
      </c>
    </row>
    <row r="5" spans="1:29" ht="10.199999999999999" customHeight="1" x14ac:dyDescent="0.2">
      <c r="B5" s="66"/>
    </row>
    <row r="6" spans="1:29" ht="5.7" customHeight="1" x14ac:dyDescent="0.2">
      <c r="C6" s="123"/>
      <c r="D6" s="124"/>
      <c r="E6" s="124"/>
      <c r="F6" s="124"/>
      <c r="G6" s="124"/>
      <c r="H6" s="124"/>
      <c r="I6" s="124"/>
      <c r="J6" s="124"/>
      <c r="K6" s="124"/>
      <c r="L6" s="124"/>
      <c r="M6" s="124"/>
      <c r="N6" s="124"/>
      <c r="O6" s="125"/>
      <c r="P6" s="117"/>
    </row>
    <row r="7" spans="1:29" ht="19.2" customHeight="1" x14ac:dyDescent="0.2">
      <c r="C7" s="126" t="s">
        <v>96</v>
      </c>
      <c r="D7" s="117"/>
      <c r="E7" s="117"/>
      <c r="F7" s="117"/>
      <c r="G7" s="117"/>
      <c r="H7" s="117"/>
      <c r="I7" s="117"/>
      <c r="J7" s="117"/>
      <c r="K7" s="117"/>
      <c r="L7" s="117"/>
      <c r="M7" s="117"/>
      <c r="N7" s="117"/>
      <c r="O7" s="127"/>
      <c r="P7" s="117"/>
    </row>
    <row r="8" spans="1:29" ht="7.8" customHeight="1" x14ac:dyDescent="0.2">
      <c r="C8" s="128"/>
      <c r="D8" s="117"/>
      <c r="E8" s="117"/>
      <c r="F8" s="117"/>
      <c r="G8" s="117"/>
      <c r="H8" s="117"/>
      <c r="I8" s="117"/>
      <c r="J8" s="117"/>
      <c r="K8" s="117"/>
      <c r="L8" s="117"/>
      <c r="M8" s="117"/>
      <c r="N8" s="117"/>
      <c r="O8" s="127"/>
      <c r="P8" s="117"/>
    </row>
    <row r="9" spans="1:29" x14ac:dyDescent="0.2">
      <c r="C9" s="129" t="s">
        <v>67</v>
      </c>
      <c r="D9" s="117"/>
      <c r="E9" s="117"/>
      <c r="F9" s="117"/>
      <c r="G9" s="117"/>
      <c r="H9" s="117"/>
      <c r="I9" s="117"/>
      <c r="J9" s="117"/>
      <c r="K9" s="117"/>
      <c r="L9" s="117"/>
      <c r="M9" s="117"/>
      <c r="N9" s="117"/>
      <c r="O9" s="127"/>
      <c r="P9" s="117"/>
    </row>
    <row r="10" spans="1:29" x14ac:dyDescent="0.2">
      <c r="C10" s="150" t="s">
        <v>128</v>
      </c>
      <c r="D10" s="117"/>
      <c r="E10" s="117"/>
      <c r="F10" s="117"/>
      <c r="G10" s="117"/>
      <c r="H10" s="117"/>
      <c r="I10" s="117"/>
      <c r="J10" s="117"/>
      <c r="K10" s="117"/>
      <c r="L10" s="117"/>
      <c r="M10" s="117"/>
      <c r="N10" s="117"/>
      <c r="O10" s="127"/>
      <c r="P10" s="117"/>
      <c r="R10" s="114"/>
    </row>
    <row r="11" spans="1:29" x14ac:dyDescent="0.2">
      <c r="C11" s="150" t="s">
        <v>129</v>
      </c>
      <c r="D11" s="117"/>
      <c r="E11" s="117"/>
      <c r="F11" s="117"/>
      <c r="G11" s="117"/>
      <c r="H11" s="117"/>
      <c r="I11" s="117"/>
      <c r="J11" s="117"/>
      <c r="K11" s="117"/>
      <c r="L11" s="117"/>
      <c r="M11" s="117"/>
      <c r="N11" s="117"/>
      <c r="O11" s="127"/>
      <c r="P11" s="117"/>
    </row>
    <row r="12" spans="1:29" ht="7.95" customHeight="1" x14ac:dyDescent="0.2">
      <c r="C12" s="130"/>
      <c r="D12" s="117"/>
      <c r="E12" s="117"/>
      <c r="F12" s="117"/>
      <c r="G12" s="117"/>
      <c r="H12" s="117"/>
      <c r="I12" s="117"/>
      <c r="J12" s="117"/>
      <c r="K12" s="117"/>
      <c r="L12" s="117"/>
      <c r="M12" s="117"/>
      <c r="N12" s="117"/>
      <c r="O12" s="127"/>
      <c r="P12" s="117"/>
    </row>
    <row r="13" spans="1:29" x14ac:dyDescent="0.2">
      <c r="C13" s="129" t="s">
        <v>68</v>
      </c>
      <c r="D13" s="117"/>
      <c r="E13" s="117"/>
      <c r="F13" s="117"/>
      <c r="G13" s="117"/>
      <c r="H13" s="117"/>
      <c r="I13" s="117"/>
      <c r="J13" s="117"/>
      <c r="K13" s="117"/>
      <c r="L13" s="117"/>
      <c r="M13" s="117"/>
      <c r="N13" s="117"/>
      <c r="O13" s="127"/>
      <c r="P13" s="117"/>
    </row>
    <row r="14" spans="1:29" x14ac:dyDescent="0.2">
      <c r="C14" s="151" t="s">
        <v>130</v>
      </c>
      <c r="D14" s="117"/>
      <c r="E14" s="117"/>
      <c r="F14" s="117"/>
      <c r="G14" s="117"/>
      <c r="H14" s="117"/>
      <c r="I14" s="117"/>
      <c r="J14" s="117"/>
      <c r="K14" s="117"/>
      <c r="L14" s="117"/>
      <c r="M14" s="117"/>
      <c r="N14" s="117"/>
      <c r="O14" s="127"/>
      <c r="P14" s="117"/>
    </row>
    <row r="15" spans="1:29" x14ac:dyDescent="0.2">
      <c r="C15" s="128"/>
      <c r="D15" s="117"/>
      <c r="E15" s="117"/>
      <c r="F15" s="117"/>
      <c r="G15" s="117"/>
      <c r="H15" s="117"/>
      <c r="I15" s="117"/>
      <c r="J15" s="117"/>
      <c r="K15" s="117"/>
      <c r="L15" s="117"/>
      <c r="M15" s="117"/>
      <c r="N15" s="117"/>
      <c r="O15" s="127"/>
      <c r="P15" s="117"/>
    </row>
    <row r="16" spans="1:29" s="7" customFormat="1" ht="19.95" customHeight="1" thickBot="1" x14ac:dyDescent="0.25">
      <c r="C16" s="131"/>
      <c r="D16" s="247" t="s">
        <v>69</v>
      </c>
      <c r="E16" s="247"/>
      <c r="F16" s="247"/>
      <c r="G16" s="247" t="s">
        <v>81</v>
      </c>
      <c r="H16" s="247"/>
      <c r="I16" s="247"/>
      <c r="J16" s="118"/>
      <c r="K16" s="118"/>
      <c r="L16" s="118"/>
      <c r="M16" s="118"/>
      <c r="N16" s="118"/>
      <c r="O16" s="132"/>
      <c r="P16" s="118"/>
    </row>
    <row r="17" spans="2:16" s="7" customFormat="1" ht="19.95" customHeight="1" thickTop="1" x14ac:dyDescent="0.2">
      <c r="C17" s="131"/>
      <c r="D17" s="249" t="s">
        <v>70</v>
      </c>
      <c r="E17" s="249"/>
      <c r="F17" s="249"/>
      <c r="G17" s="251" t="s">
        <v>47</v>
      </c>
      <c r="H17" s="251"/>
      <c r="I17" s="251"/>
      <c r="J17" s="118"/>
      <c r="K17" s="118"/>
      <c r="L17" s="118"/>
      <c r="M17" s="118"/>
      <c r="N17" s="118"/>
      <c r="O17" s="132"/>
      <c r="P17" s="118"/>
    </row>
    <row r="18" spans="2:16" s="7" customFormat="1" ht="19.95" customHeight="1" x14ac:dyDescent="0.2">
      <c r="C18" s="131"/>
      <c r="D18" s="248" t="s">
        <v>71</v>
      </c>
      <c r="E18" s="248"/>
      <c r="F18" s="248"/>
      <c r="G18" s="250" t="s">
        <v>76</v>
      </c>
      <c r="H18" s="250"/>
      <c r="I18" s="250"/>
      <c r="J18" s="118"/>
      <c r="K18" s="118"/>
      <c r="L18" s="118"/>
      <c r="M18" s="118"/>
      <c r="N18" s="118"/>
      <c r="O18" s="132"/>
      <c r="P18" s="118"/>
    </row>
    <row r="19" spans="2:16" s="7" customFormat="1" ht="19.95" customHeight="1" x14ac:dyDescent="0.2">
      <c r="C19" s="131"/>
      <c r="D19" s="248" t="s">
        <v>72</v>
      </c>
      <c r="E19" s="248"/>
      <c r="F19" s="248"/>
      <c r="G19" s="250" t="s">
        <v>77</v>
      </c>
      <c r="H19" s="250"/>
      <c r="I19" s="250"/>
      <c r="J19" s="118"/>
      <c r="K19" s="118"/>
      <c r="L19" s="118"/>
      <c r="M19" s="118"/>
      <c r="N19" s="118"/>
      <c r="O19" s="132"/>
      <c r="P19" s="118"/>
    </row>
    <row r="20" spans="2:16" s="7" customFormat="1" ht="19.95" customHeight="1" x14ac:dyDescent="0.2">
      <c r="C20" s="131"/>
      <c r="D20" s="248" t="s">
        <v>73</v>
      </c>
      <c r="E20" s="248"/>
      <c r="F20" s="248"/>
      <c r="G20" s="250" t="s">
        <v>78</v>
      </c>
      <c r="H20" s="250"/>
      <c r="I20" s="250"/>
      <c r="J20" s="118"/>
      <c r="K20" s="118"/>
      <c r="L20" s="118"/>
      <c r="M20" s="118"/>
      <c r="N20" s="118"/>
      <c r="O20" s="132"/>
      <c r="P20" s="118"/>
    </row>
    <row r="21" spans="2:16" s="7" customFormat="1" ht="19.95" customHeight="1" x14ac:dyDescent="0.2">
      <c r="C21" s="131"/>
      <c r="D21" s="248" t="s">
        <v>74</v>
      </c>
      <c r="E21" s="248"/>
      <c r="F21" s="248"/>
      <c r="G21" s="250" t="s">
        <v>79</v>
      </c>
      <c r="H21" s="250"/>
      <c r="I21" s="250"/>
      <c r="J21" s="118"/>
      <c r="K21" s="118"/>
      <c r="L21" s="118"/>
      <c r="M21" s="118"/>
      <c r="N21" s="118"/>
      <c r="O21" s="132"/>
      <c r="P21" s="118"/>
    </row>
    <row r="22" spans="2:16" s="7" customFormat="1" ht="19.95" customHeight="1" x14ac:dyDescent="0.2">
      <c r="C22" s="131"/>
      <c r="D22" s="248" t="s">
        <v>75</v>
      </c>
      <c r="E22" s="248"/>
      <c r="F22" s="248"/>
      <c r="G22" s="250" t="s">
        <v>80</v>
      </c>
      <c r="H22" s="250"/>
      <c r="I22" s="250"/>
      <c r="J22" s="119" t="s">
        <v>101</v>
      </c>
      <c r="K22" s="133"/>
      <c r="L22" s="118"/>
      <c r="M22" s="118"/>
      <c r="N22" s="118"/>
      <c r="O22" s="132"/>
      <c r="P22" s="118"/>
    </row>
    <row r="23" spans="2:16" ht="5.7" customHeight="1" x14ac:dyDescent="0.2">
      <c r="C23" s="134"/>
      <c r="D23" s="135"/>
      <c r="E23" s="135"/>
      <c r="F23" s="135"/>
      <c r="G23" s="135"/>
      <c r="H23" s="135"/>
      <c r="I23" s="135"/>
      <c r="J23" s="135"/>
      <c r="K23" s="135"/>
      <c r="L23" s="135"/>
      <c r="M23" s="135"/>
      <c r="N23" s="135"/>
      <c r="O23" s="136"/>
      <c r="P23" s="117"/>
    </row>
    <row r="24" spans="2:16" ht="16.2" customHeight="1" thickBot="1" x14ac:dyDescent="0.25">
      <c r="G24" s="68"/>
    </row>
    <row r="25" spans="2:16" ht="20.100000000000001" customHeight="1" thickTop="1" thickBot="1" x14ac:dyDescent="0.25">
      <c r="B25" s="116" t="s">
        <v>111</v>
      </c>
      <c r="F25" s="68"/>
      <c r="G25" s="103"/>
      <c r="H25" s="67"/>
      <c r="M25" s="121" t="s">
        <v>113</v>
      </c>
      <c r="N25" s="116" t="s">
        <v>112</v>
      </c>
    </row>
    <row r="26" spans="2:16" ht="3" customHeight="1" thickTop="1" x14ac:dyDescent="0.2">
      <c r="B26" s="66"/>
      <c r="F26" s="68"/>
      <c r="G26" s="103"/>
      <c r="H26" s="67"/>
    </row>
    <row r="27" spans="2:16" ht="16.95" customHeight="1" x14ac:dyDescent="0.2">
      <c r="B27" s="107" t="s">
        <v>66</v>
      </c>
      <c r="F27" s="106"/>
      <c r="G27" s="103"/>
      <c r="H27" s="67"/>
    </row>
    <row r="28" spans="2:16" ht="18" customHeight="1" x14ac:dyDescent="0.2">
      <c r="B28" s="149" t="s">
        <v>85</v>
      </c>
      <c r="C28" s="109"/>
      <c r="D28" s="109"/>
      <c r="E28" s="109"/>
      <c r="F28" s="109"/>
      <c r="G28" s="109"/>
      <c r="H28" s="109"/>
      <c r="I28" s="70"/>
      <c r="J28" s="70"/>
      <c r="K28" s="70"/>
      <c r="L28" s="70"/>
      <c r="M28" s="70"/>
      <c r="N28" s="70"/>
      <c r="O28" s="70"/>
      <c r="P28" s="70"/>
    </row>
    <row r="29" spans="2:16" ht="16.2" customHeight="1" x14ac:dyDescent="0.2">
      <c r="B29" s="149" t="s">
        <v>64</v>
      </c>
      <c r="C29" s="109"/>
      <c r="D29" s="109"/>
      <c r="E29" s="109"/>
      <c r="F29" s="109"/>
      <c r="G29" s="109"/>
      <c r="H29" s="109"/>
      <c r="I29" s="70"/>
      <c r="J29" s="70"/>
      <c r="K29" s="70"/>
      <c r="L29" s="70"/>
      <c r="M29" s="70"/>
      <c r="N29" s="70"/>
      <c r="O29" s="70"/>
      <c r="P29" s="70"/>
    </row>
    <row r="30" spans="2:16" ht="16.2" customHeight="1" x14ac:dyDescent="0.2">
      <c r="B30" s="149" t="s">
        <v>86</v>
      </c>
      <c r="C30" s="109"/>
      <c r="D30" s="109"/>
      <c r="E30" s="109"/>
      <c r="F30" s="109"/>
      <c r="G30" s="109"/>
      <c r="H30" s="109"/>
      <c r="I30" s="70"/>
      <c r="J30" s="70"/>
      <c r="K30" s="70"/>
      <c r="L30" s="70"/>
      <c r="M30" s="70"/>
      <c r="N30" s="70"/>
      <c r="O30" s="70"/>
      <c r="P30" s="70"/>
    </row>
    <row r="31" spans="2:16" ht="16.2" customHeight="1" x14ac:dyDescent="0.2">
      <c r="B31" s="149" t="s">
        <v>97</v>
      </c>
      <c r="C31" s="110"/>
      <c r="D31" s="110"/>
      <c r="E31" s="110"/>
      <c r="F31" s="110"/>
      <c r="G31" s="110"/>
      <c r="H31" s="110"/>
    </row>
    <row r="32" spans="2:16" ht="16.2" customHeight="1" x14ac:dyDescent="0.2">
      <c r="B32" s="108"/>
      <c r="C32" s="110"/>
      <c r="D32" s="110"/>
      <c r="E32" s="110"/>
      <c r="F32" s="110"/>
      <c r="G32" s="110"/>
      <c r="H32" s="110"/>
    </row>
    <row r="33" spans="2:16" ht="16.95" customHeight="1" x14ac:dyDescent="0.2">
      <c r="B33" s="66" t="s">
        <v>63</v>
      </c>
      <c r="C33" s="110"/>
      <c r="D33" s="110"/>
      <c r="E33" s="110"/>
      <c r="F33" s="110"/>
      <c r="G33" s="110"/>
      <c r="H33" s="110"/>
    </row>
    <row r="34" spans="2:16" ht="21" customHeight="1" x14ac:dyDescent="0.2">
      <c r="B34" s="147" t="s">
        <v>127</v>
      </c>
      <c r="C34" s="110"/>
      <c r="D34" s="110"/>
      <c r="E34" s="110"/>
      <c r="F34" s="110"/>
      <c r="G34" s="110"/>
      <c r="H34" s="110"/>
    </row>
    <row r="35" spans="2:16" ht="16.2" customHeight="1" x14ac:dyDescent="0.2">
      <c r="B35" s="108"/>
      <c r="C35" s="110"/>
      <c r="D35" s="110"/>
      <c r="E35" s="110"/>
      <c r="F35" s="110"/>
      <c r="G35" s="110"/>
      <c r="H35" s="110"/>
    </row>
    <row r="36" spans="2:16" ht="19.95" customHeight="1" x14ac:dyDescent="0.2">
      <c r="B36" s="66" t="s">
        <v>118</v>
      </c>
    </row>
    <row r="37" spans="2:16" ht="21" customHeight="1" x14ac:dyDescent="0.2">
      <c r="B37" s="111" t="s">
        <v>82</v>
      </c>
    </row>
    <row r="38" spans="2:16" ht="1.95" customHeight="1" x14ac:dyDescent="0.2">
      <c r="G38" s="252"/>
      <c r="H38" s="252"/>
      <c r="I38" s="252"/>
      <c r="J38" s="252"/>
      <c r="K38" s="252"/>
    </row>
    <row r="39" spans="2:16" ht="18.600000000000001" customHeight="1" x14ac:dyDescent="0.2">
      <c r="B39" s="116" t="s">
        <v>99</v>
      </c>
      <c r="G39" s="68"/>
      <c r="H39" s="68"/>
    </row>
    <row r="40" spans="2:16" ht="18" customHeight="1" x14ac:dyDescent="0.2">
      <c r="B40" s="70" t="s">
        <v>139</v>
      </c>
      <c r="C40" s="109"/>
      <c r="D40" s="109"/>
      <c r="E40" s="109"/>
      <c r="F40" s="109"/>
      <c r="G40" s="109"/>
      <c r="H40" s="109"/>
      <c r="I40" s="70"/>
      <c r="J40" s="70"/>
      <c r="K40" s="70"/>
      <c r="L40" s="70"/>
      <c r="M40" s="70"/>
      <c r="N40" s="70"/>
      <c r="O40" s="70"/>
      <c r="P40" s="70"/>
    </row>
    <row r="41" spans="2:16" ht="16.2" customHeight="1" x14ac:dyDescent="0.2"/>
    <row r="42" spans="2:16" ht="17.25" customHeight="1" x14ac:dyDescent="0.2">
      <c r="B42" s="66" t="s">
        <v>92</v>
      </c>
      <c r="D42" s="105"/>
      <c r="E42" s="105"/>
      <c r="F42" s="105"/>
      <c r="G42" s="105"/>
      <c r="H42" s="69"/>
      <c r="L42" s="104"/>
      <c r="M42" s="104"/>
      <c r="N42" s="104"/>
      <c r="O42" s="69"/>
    </row>
    <row r="43" spans="2:16" ht="16.2" customHeight="1" x14ac:dyDescent="0.2">
      <c r="B43" s="66"/>
      <c r="D43" s="105"/>
      <c r="E43" s="105"/>
      <c r="F43" s="105"/>
      <c r="G43" s="105"/>
      <c r="L43" s="104"/>
      <c r="M43" s="104"/>
      <c r="N43" s="104"/>
    </row>
    <row r="44" spans="2:16" ht="16.2" x14ac:dyDescent="0.2">
      <c r="B44" s="116" t="s">
        <v>100</v>
      </c>
    </row>
    <row r="45" spans="2:16" ht="16.2" customHeight="1" x14ac:dyDescent="0.2">
      <c r="B45" s="148" t="s">
        <v>90</v>
      </c>
      <c r="D45" s="71"/>
    </row>
    <row r="46" spans="2:16" x14ac:dyDescent="0.2">
      <c r="B46" s="148" t="s">
        <v>93</v>
      </c>
      <c r="D46" s="71"/>
    </row>
    <row r="47" spans="2:16" ht="4.2" customHeight="1" x14ac:dyDescent="0.2">
      <c r="B47" s="148"/>
    </row>
    <row r="48" spans="2:16" x14ac:dyDescent="0.2">
      <c r="B48" s="148" t="s">
        <v>110</v>
      </c>
    </row>
    <row r="49" spans="2:2" x14ac:dyDescent="0.2">
      <c r="B49" s="148" t="s">
        <v>94</v>
      </c>
    </row>
  </sheetData>
  <mergeCells count="15">
    <mergeCell ref="G38:K38"/>
    <mergeCell ref="D22:F22"/>
    <mergeCell ref="D21:F21"/>
    <mergeCell ref="D20:F20"/>
    <mergeCell ref="D19:F19"/>
    <mergeCell ref="G16:I16"/>
    <mergeCell ref="D16:F16"/>
    <mergeCell ref="D18:F18"/>
    <mergeCell ref="D17:F17"/>
    <mergeCell ref="G22:I22"/>
    <mergeCell ref="G21:I21"/>
    <mergeCell ref="G20:I20"/>
    <mergeCell ref="G19:I19"/>
    <mergeCell ref="G18:I18"/>
    <mergeCell ref="G17:I17"/>
  </mergeCells>
  <phoneticPr fontId="2"/>
  <pageMargins left="0.7" right="0.7"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U94"/>
  <sheetViews>
    <sheetView zoomScaleNormal="100" workbookViewId="0">
      <selection activeCell="M1" sqref="M1"/>
    </sheetView>
  </sheetViews>
  <sheetFormatPr defaultRowHeight="13.2" x14ac:dyDescent="0.2"/>
  <cols>
    <col min="2" max="2" width="4.77734375" customWidth="1"/>
    <col min="3" max="3" width="16.33203125" customWidth="1"/>
    <col min="4" max="4" width="11.6640625" customWidth="1"/>
    <col min="5" max="5" width="12.44140625" customWidth="1"/>
    <col min="6" max="6" width="6" customWidth="1"/>
    <col min="7" max="7" width="11.109375" style="28" customWidth="1"/>
    <col min="8" max="9" width="10" style="28" customWidth="1"/>
    <col min="10" max="10" width="8.88671875" style="28" customWidth="1"/>
    <col min="11" max="11" width="12.44140625" customWidth="1"/>
    <col min="12" max="12" width="11.33203125" customWidth="1"/>
    <col min="13" max="13" width="11.21875" style="29" customWidth="1"/>
    <col min="14" max="14" width="10.6640625" customWidth="1"/>
    <col min="15" max="15" width="12.44140625" customWidth="1"/>
  </cols>
  <sheetData>
    <row r="2" spans="2:15" ht="16.2" x14ac:dyDescent="0.2">
      <c r="B2" s="120" t="s">
        <v>102</v>
      </c>
    </row>
    <row r="3" spans="2:15" x14ac:dyDescent="0.2">
      <c r="B3" s="17"/>
    </row>
    <row r="4" spans="2:15" x14ac:dyDescent="0.2">
      <c r="B4" s="17" t="s">
        <v>104</v>
      </c>
    </row>
    <row r="5" spans="2:15" x14ac:dyDescent="0.2">
      <c r="B5" s="62"/>
      <c r="C5" s="55" t="s">
        <v>2</v>
      </c>
      <c r="D5" s="58">
        <f>COUNTIF(D9:D58,1)</f>
        <v>0</v>
      </c>
      <c r="E5" s="63" t="s">
        <v>22</v>
      </c>
      <c r="G5" s="64" t="s">
        <v>40</v>
      </c>
      <c r="H5" s="64"/>
      <c r="I5" s="152" t="e">
        <f>O59</f>
        <v>#DIV/0!</v>
      </c>
      <c r="J5" s="64" t="s">
        <v>39</v>
      </c>
    </row>
    <row r="6" spans="2:15" x14ac:dyDescent="0.2">
      <c r="B6" s="60"/>
      <c r="C6" s="56" t="s">
        <v>3</v>
      </c>
      <c r="D6" s="57">
        <f>COUNTIF(D9:D58,2)</f>
        <v>0</v>
      </c>
      <c r="E6" s="115">
        <v>45748</v>
      </c>
    </row>
    <row r="7" spans="2:15" s="31" customFormat="1" ht="26.7" customHeight="1" x14ac:dyDescent="0.2">
      <c r="B7" s="164" t="s">
        <v>19</v>
      </c>
      <c r="C7" s="164" t="s">
        <v>20</v>
      </c>
      <c r="D7" s="165" t="s">
        <v>106</v>
      </c>
      <c r="E7" s="164" t="s">
        <v>21</v>
      </c>
      <c r="F7" s="165" t="s">
        <v>27</v>
      </c>
      <c r="G7" s="166" t="s">
        <v>26</v>
      </c>
      <c r="H7" s="166" t="s">
        <v>25</v>
      </c>
      <c r="I7" s="166" t="s">
        <v>23</v>
      </c>
      <c r="J7" s="166" t="s">
        <v>24</v>
      </c>
      <c r="K7" s="167" t="s">
        <v>105</v>
      </c>
      <c r="L7" s="167" t="s">
        <v>31</v>
      </c>
      <c r="M7" s="168" t="s">
        <v>103</v>
      </c>
      <c r="N7" s="165" t="s">
        <v>28</v>
      </c>
      <c r="O7" s="169" t="s">
        <v>29</v>
      </c>
    </row>
    <row r="8" spans="2:15" s="34" customFormat="1" ht="17.7" customHeight="1" x14ac:dyDescent="0.2">
      <c r="B8" s="170" t="s">
        <v>30</v>
      </c>
      <c r="C8" s="170" t="s">
        <v>34</v>
      </c>
      <c r="D8" s="171">
        <v>1</v>
      </c>
      <c r="E8" s="172">
        <v>45200</v>
      </c>
      <c r="F8" s="173">
        <f>DATEDIF(E8,E$6,"Y")</f>
        <v>1</v>
      </c>
      <c r="G8" s="174">
        <v>85</v>
      </c>
      <c r="H8" s="174">
        <v>11</v>
      </c>
      <c r="I8" s="175">
        <f>IF($F8=1,0.00206*$G8^2-0.1166*$G8+6.5273,0.00249*$G8^2-0.1858*$G8+9.036)</f>
        <v>11.499800000000002</v>
      </c>
      <c r="J8" s="176">
        <f t="shared" ref="J8" si="0">(H8-I8)/I8*100</f>
        <v>-4.3461625419572698</v>
      </c>
      <c r="K8" s="175">
        <f t="shared" ref="K8" si="1">IF(D8=1,61,59.7)</f>
        <v>61</v>
      </c>
      <c r="L8" s="175">
        <f t="shared" ref="L8" si="2">K8*H8</f>
        <v>671</v>
      </c>
      <c r="M8" s="177">
        <v>1.35</v>
      </c>
      <c r="N8" s="175">
        <f t="shared" ref="N8" si="3">IF(D8=1,20,15)</f>
        <v>20</v>
      </c>
      <c r="O8" s="178">
        <f t="shared" ref="O8" si="4">(L8*M8)+N8</f>
        <v>925.85</v>
      </c>
    </row>
    <row r="9" spans="2:15" s="30" customFormat="1" x14ac:dyDescent="0.2">
      <c r="C9" s="38"/>
      <c r="D9" s="38"/>
      <c r="E9" s="39"/>
      <c r="F9" s="179" t="str">
        <f>IF(E9="","",DATEDIF(E9,E$6,"Y"))</f>
        <v/>
      </c>
      <c r="G9" s="40"/>
      <c r="H9" s="40"/>
      <c r="I9" s="180" t="str">
        <f>IF(F9="","",IF($F9=1,0.00206*$G9^2-0.1166*$G9+6.5273,0.00249*$G9^2-0.1858*$G9+9.036))</f>
        <v/>
      </c>
      <c r="J9" s="181" t="str">
        <f>IF(D9="","",(H9-I9)/I9*100)</f>
        <v/>
      </c>
      <c r="K9" s="182" t="str">
        <f>IF(D9="","",IF(D9=1,61,59.7))</f>
        <v/>
      </c>
      <c r="L9" s="182" t="str">
        <f>IF(D9="","",K9*H9)</f>
        <v/>
      </c>
      <c r="M9" s="183" t="str">
        <f>IF(D9="","",1.35)</f>
        <v/>
      </c>
      <c r="N9" s="182" t="str">
        <f>IF(D9="","",IF(D9=1,20,15))</f>
        <v/>
      </c>
      <c r="O9" s="184" t="str">
        <f>IF(D9="","",(L9*M9)+N9)</f>
        <v/>
      </c>
    </row>
    <row r="10" spans="2:15" s="30" customFormat="1" x14ac:dyDescent="0.2">
      <c r="C10" s="38"/>
      <c r="D10" s="38"/>
      <c r="E10" s="39"/>
      <c r="F10" s="179" t="str">
        <f t="shared" ref="F10:F58" si="5">IF(E10="","",DATEDIF(E10,E$6,"Y"))</f>
        <v/>
      </c>
      <c r="G10" s="40"/>
      <c r="H10" s="40"/>
      <c r="I10" s="180" t="str">
        <f t="shared" ref="I10:I19" si="6">IF(F10="","",IF($F10=1,0.00206*$G10^2-0.1166*$G10+6.5273,0.00249*$G10^2-0.1858*$G10+9.036))</f>
        <v/>
      </c>
      <c r="J10" s="181" t="str">
        <f>IF(D10="","",(H10-I10)/I10*100)</f>
        <v/>
      </c>
      <c r="K10" s="182" t="str">
        <f>IF(D10="","",IF(D10=1,61,59.7))</f>
        <v/>
      </c>
      <c r="L10" s="182" t="str">
        <f>IF(D10="","",K10*H10)</f>
        <v/>
      </c>
      <c r="M10" s="183" t="str">
        <f>IF(D10="","",1.35)</f>
        <v/>
      </c>
      <c r="N10" s="182" t="str">
        <f>IF(D10="","",IF(D10=1,20,15))</f>
        <v/>
      </c>
      <c r="O10" s="184" t="str">
        <f>IF(D10="","",(L10*M10)+N10)</f>
        <v/>
      </c>
    </row>
    <row r="11" spans="2:15" s="30" customFormat="1" x14ac:dyDescent="0.2">
      <c r="C11" s="38"/>
      <c r="D11" s="38"/>
      <c r="E11" s="39"/>
      <c r="F11" s="179" t="str">
        <f t="shared" si="5"/>
        <v/>
      </c>
      <c r="G11" s="40"/>
      <c r="H11" s="40"/>
      <c r="I11" s="180" t="str">
        <f t="shared" si="6"/>
        <v/>
      </c>
      <c r="J11" s="181" t="str">
        <f t="shared" ref="J11:J58" si="7">IF(D11="","",(H11-I11)/I11*100)</f>
        <v/>
      </c>
      <c r="K11" s="182" t="str">
        <f t="shared" ref="K11:K58" si="8">IF(D11="","",IF(D11=1,61,59.7))</f>
        <v/>
      </c>
      <c r="L11" s="182" t="str">
        <f t="shared" ref="L11:L58" si="9">IF(D11="","",K11*H11)</f>
        <v/>
      </c>
      <c r="M11" s="183" t="str">
        <f t="shared" ref="M11:M58" si="10">IF(D11="","",1.35)</f>
        <v/>
      </c>
      <c r="N11" s="182" t="str">
        <f t="shared" ref="N11:N58" si="11">IF(D11="","",IF(D11=1,20,15))</f>
        <v/>
      </c>
      <c r="O11" s="184" t="str">
        <f t="shared" ref="O11:O58" si="12">IF(D11="","",(L11*M11)+N11)</f>
        <v/>
      </c>
    </row>
    <row r="12" spans="2:15" s="30" customFormat="1" x14ac:dyDescent="0.2">
      <c r="C12" s="38"/>
      <c r="D12" s="38"/>
      <c r="E12" s="39"/>
      <c r="F12" s="179" t="str">
        <f t="shared" si="5"/>
        <v/>
      </c>
      <c r="G12" s="40"/>
      <c r="H12" s="40"/>
      <c r="I12" s="180" t="str">
        <f t="shared" si="6"/>
        <v/>
      </c>
      <c r="J12" s="181" t="str">
        <f t="shared" si="7"/>
        <v/>
      </c>
      <c r="K12" s="182" t="str">
        <f t="shared" si="8"/>
        <v/>
      </c>
      <c r="L12" s="182" t="str">
        <f t="shared" si="9"/>
        <v/>
      </c>
      <c r="M12" s="183" t="str">
        <f t="shared" si="10"/>
        <v/>
      </c>
      <c r="N12" s="182" t="str">
        <f t="shared" si="11"/>
        <v/>
      </c>
      <c r="O12" s="184" t="str">
        <f t="shared" si="12"/>
        <v/>
      </c>
    </row>
    <row r="13" spans="2:15" s="30" customFormat="1" x14ac:dyDescent="0.2">
      <c r="C13" s="38"/>
      <c r="D13" s="38"/>
      <c r="E13" s="39"/>
      <c r="F13" s="179" t="str">
        <f t="shared" si="5"/>
        <v/>
      </c>
      <c r="G13" s="40"/>
      <c r="H13" s="40"/>
      <c r="I13" s="180" t="str">
        <f t="shared" si="6"/>
        <v/>
      </c>
      <c r="J13" s="181" t="str">
        <f t="shared" si="7"/>
        <v/>
      </c>
      <c r="K13" s="182" t="str">
        <f t="shared" si="8"/>
        <v/>
      </c>
      <c r="L13" s="182" t="str">
        <f t="shared" si="9"/>
        <v/>
      </c>
      <c r="M13" s="183" t="str">
        <f t="shared" si="10"/>
        <v/>
      </c>
      <c r="N13" s="182" t="str">
        <f t="shared" si="11"/>
        <v/>
      </c>
      <c r="O13" s="184" t="str">
        <f t="shared" si="12"/>
        <v/>
      </c>
    </row>
    <row r="14" spans="2:15" s="30" customFormat="1" x14ac:dyDescent="0.2">
      <c r="C14" s="38"/>
      <c r="D14" s="38"/>
      <c r="E14" s="39"/>
      <c r="F14" s="179" t="str">
        <f t="shared" si="5"/>
        <v/>
      </c>
      <c r="G14" s="40"/>
      <c r="H14" s="40"/>
      <c r="I14" s="180" t="str">
        <f t="shared" si="6"/>
        <v/>
      </c>
      <c r="J14" s="181" t="str">
        <f t="shared" si="7"/>
        <v/>
      </c>
      <c r="K14" s="182" t="str">
        <f t="shared" si="8"/>
        <v/>
      </c>
      <c r="L14" s="182" t="str">
        <f t="shared" si="9"/>
        <v/>
      </c>
      <c r="M14" s="183" t="str">
        <f t="shared" si="10"/>
        <v/>
      </c>
      <c r="N14" s="182" t="str">
        <f t="shared" si="11"/>
        <v/>
      </c>
      <c r="O14" s="184" t="str">
        <f t="shared" si="12"/>
        <v/>
      </c>
    </row>
    <row r="15" spans="2:15" s="30" customFormat="1" x14ac:dyDescent="0.2">
      <c r="C15" s="38"/>
      <c r="D15" s="38"/>
      <c r="E15" s="39"/>
      <c r="F15" s="179" t="str">
        <f t="shared" si="5"/>
        <v/>
      </c>
      <c r="G15" s="40"/>
      <c r="H15" s="40"/>
      <c r="I15" s="180" t="str">
        <f t="shared" si="6"/>
        <v/>
      </c>
      <c r="J15" s="181" t="str">
        <f t="shared" si="7"/>
        <v/>
      </c>
      <c r="K15" s="182" t="str">
        <f t="shared" si="8"/>
        <v/>
      </c>
      <c r="L15" s="182" t="str">
        <f t="shared" si="9"/>
        <v/>
      </c>
      <c r="M15" s="183" t="str">
        <f t="shared" si="10"/>
        <v/>
      </c>
      <c r="N15" s="182" t="str">
        <f t="shared" si="11"/>
        <v/>
      </c>
      <c r="O15" s="184" t="str">
        <f t="shared" si="12"/>
        <v/>
      </c>
    </row>
    <row r="16" spans="2:15" s="30" customFormat="1" x14ac:dyDescent="0.2">
      <c r="C16" s="38"/>
      <c r="D16" s="38"/>
      <c r="E16" s="39"/>
      <c r="F16" s="179" t="str">
        <f t="shared" si="5"/>
        <v/>
      </c>
      <c r="G16" s="40"/>
      <c r="H16" s="40"/>
      <c r="I16" s="180" t="str">
        <f t="shared" si="6"/>
        <v/>
      </c>
      <c r="J16" s="181" t="str">
        <f t="shared" si="7"/>
        <v/>
      </c>
      <c r="K16" s="182" t="str">
        <f t="shared" si="8"/>
        <v/>
      </c>
      <c r="L16" s="182" t="str">
        <f t="shared" si="9"/>
        <v/>
      </c>
      <c r="M16" s="183" t="str">
        <f t="shared" si="10"/>
        <v/>
      </c>
      <c r="N16" s="182" t="str">
        <f t="shared" si="11"/>
        <v/>
      </c>
      <c r="O16" s="184" t="str">
        <f t="shared" si="12"/>
        <v/>
      </c>
    </row>
    <row r="17" spans="3:21" s="30" customFormat="1" x14ac:dyDescent="0.2">
      <c r="C17" s="38"/>
      <c r="D17" s="38"/>
      <c r="E17" s="39"/>
      <c r="F17" s="179" t="str">
        <f t="shared" si="5"/>
        <v/>
      </c>
      <c r="G17" s="40"/>
      <c r="H17" s="40"/>
      <c r="I17" s="180" t="str">
        <f t="shared" si="6"/>
        <v/>
      </c>
      <c r="J17" s="181" t="str">
        <f t="shared" si="7"/>
        <v/>
      </c>
      <c r="K17" s="182" t="str">
        <f t="shared" si="8"/>
        <v/>
      </c>
      <c r="L17" s="182" t="str">
        <f t="shared" si="9"/>
        <v/>
      </c>
      <c r="M17" s="183" t="str">
        <f t="shared" si="10"/>
        <v/>
      </c>
      <c r="N17" s="182" t="str">
        <f t="shared" si="11"/>
        <v/>
      </c>
      <c r="O17" s="184" t="str">
        <f t="shared" si="12"/>
        <v/>
      </c>
    </row>
    <row r="18" spans="3:21" s="30" customFormat="1" x14ac:dyDescent="0.2">
      <c r="C18" s="38"/>
      <c r="D18" s="38"/>
      <c r="E18" s="39"/>
      <c r="F18" s="179" t="str">
        <f t="shared" si="5"/>
        <v/>
      </c>
      <c r="G18" s="40"/>
      <c r="H18" s="40"/>
      <c r="I18" s="180" t="str">
        <f t="shared" si="6"/>
        <v/>
      </c>
      <c r="J18" s="181" t="str">
        <f t="shared" si="7"/>
        <v/>
      </c>
      <c r="K18" s="182" t="str">
        <f t="shared" si="8"/>
        <v/>
      </c>
      <c r="L18" s="182" t="str">
        <f t="shared" si="9"/>
        <v/>
      </c>
      <c r="M18" s="183" t="str">
        <f t="shared" si="10"/>
        <v/>
      </c>
      <c r="N18" s="182" t="str">
        <f t="shared" si="11"/>
        <v/>
      </c>
      <c r="O18" s="184" t="str">
        <f t="shared" si="12"/>
        <v/>
      </c>
    </row>
    <row r="19" spans="3:21" s="30" customFormat="1" x14ac:dyDescent="0.2">
      <c r="C19" s="38"/>
      <c r="D19" s="38"/>
      <c r="E19" s="39"/>
      <c r="F19" s="179" t="str">
        <f t="shared" si="5"/>
        <v/>
      </c>
      <c r="G19" s="40"/>
      <c r="H19" s="40"/>
      <c r="I19" s="180" t="str">
        <f t="shared" si="6"/>
        <v/>
      </c>
      <c r="J19" s="181" t="str">
        <f t="shared" si="7"/>
        <v/>
      </c>
      <c r="K19" s="182" t="str">
        <f t="shared" si="8"/>
        <v/>
      </c>
      <c r="L19" s="182" t="str">
        <f t="shared" si="9"/>
        <v/>
      </c>
      <c r="M19" s="183" t="str">
        <f t="shared" si="10"/>
        <v/>
      </c>
      <c r="N19" s="182" t="str">
        <f t="shared" si="11"/>
        <v/>
      </c>
      <c r="O19" s="184" t="str">
        <f t="shared" si="12"/>
        <v/>
      </c>
    </row>
    <row r="20" spans="3:21" s="30" customFormat="1" x14ac:dyDescent="0.2">
      <c r="C20" s="38"/>
      <c r="D20" s="38"/>
      <c r="E20" s="39"/>
      <c r="F20" s="179" t="str">
        <f t="shared" si="5"/>
        <v/>
      </c>
      <c r="G20" s="40"/>
      <c r="H20" s="40"/>
      <c r="I20" s="180" t="str">
        <f t="shared" ref="I20:I58" si="13">IF(F20="","",IF($F20=1,0.00206*$G20^2-0.1166*$G20+6.5273,0.00249*$G20^2-0.1858*$G20+9.036))</f>
        <v/>
      </c>
      <c r="J20" s="181" t="str">
        <f t="shared" si="7"/>
        <v/>
      </c>
      <c r="K20" s="182" t="str">
        <f t="shared" si="8"/>
        <v/>
      </c>
      <c r="L20" s="182" t="str">
        <f t="shared" si="9"/>
        <v/>
      </c>
      <c r="M20" s="183" t="str">
        <f t="shared" si="10"/>
        <v/>
      </c>
      <c r="N20" s="182" t="str">
        <f t="shared" si="11"/>
        <v/>
      </c>
      <c r="O20" s="184" t="str">
        <f t="shared" si="12"/>
        <v/>
      </c>
    </row>
    <row r="21" spans="3:21" s="30" customFormat="1" x14ac:dyDescent="0.2">
      <c r="C21" s="38"/>
      <c r="D21" s="38"/>
      <c r="E21" s="39"/>
      <c r="F21" s="179" t="str">
        <f t="shared" si="5"/>
        <v/>
      </c>
      <c r="G21" s="40"/>
      <c r="H21" s="40"/>
      <c r="I21" s="180" t="str">
        <f t="shared" si="13"/>
        <v/>
      </c>
      <c r="J21" s="181" t="str">
        <f t="shared" si="7"/>
        <v/>
      </c>
      <c r="K21" s="182" t="str">
        <f t="shared" si="8"/>
        <v/>
      </c>
      <c r="L21" s="182" t="str">
        <f t="shared" si="9"/>
        <v/>
      </c>
      <c r="M21" s="183" t="str">
        <f t="shared" si="10"/>
        <v/>
      </c>
      <c r="N21" s="182" t="str">
        <f t="shared" si="11"/>
        <v/>
      </c>
      <c r="O21" s="184" t="str">
        <f t="shared" si="12"/>
        <v/>
      </c>
    </row>
    <row r="22" spans="3:21" s="30" customFormat="1" x14ac:dyDescent="0.2">
      <c r="C22" s="38"/>
      <c r="D22" s="38"/>
      <c r="E22" s="39"/>
      <c r="F22" s="179" t="str">
        <f t="shared" si="5"/>
        <v/>
      </c>
      <c r="G22" s="40"/>
      <c r="H22" s="40"/>
      <c r="I22" s="180" t="str">
        <f t="shared" si="13"/>
        <v/>
      </c>
      <c r="J22" s="181" t="str">
        <f t="shared" si="7"/>
        <v/>
      </c>
      <c r="K22" s="182" t="str">
        <f t="shared" si="8"/>
        <v/>
      </c>
      <c r="L22" s="182" t="str">
        <f t="shared" si="9"/>
        <v/>
      </c>
      <c r="M22" s="183" t="str">
        <f t="shared" si="10"/>
        <v/>
      </c>
      <c r="N22" s="182" t="str">
        <f t="shared" si="11"/>
        <v/>
      </c>
      <c r="O22" s="184" t="str">
        <f t="shared" si="12"/>
        <v/>
      </c>
    </row>
    <row r="23" spans="3:21" s="30" customFormat="1" x14ac:dyDescent="0.2">
      <c r="C23" s="38"/>
      <c r="D23" s="38"/>
      <c r="E23" s="39"/>
      <c r="F23" s="179" t="str">
        <f t="shared" si="5"/>
        <v/>
      </c>
      <c r="G23" s="40"/>
      <c r="H23" s="40"/>
      <c r="I23" s="180" t="str">
        <f t="shared" si="13"/>
        <v/>
      </c>
      <c r="J23" s="181" t="str">
        <f t="shared" si="7"/>
        <v/>
      </c>
      <c r="K23" s="182" t="str">
        <f t="shared" si="8"/>
        <v/>
      </c>
      <c r="L23" s="182" t="str">
        <f t="shared" si="9"/>
        <v/>
      </c>
      <c r="M23" s="183" t="str">
        <f t="shared" si="10"/>
        <v/>
      </c>
      <c r="N23" s="182" t="str">
        <f t="shared" si="11"/>
        <v/>
      </c>
      <c r="O23" s="184" t="str">
        <f t="shared" si="12"/>
        <v/>
      </c>
    </row>
    <row r="24" spans="3:21" s="30" customFormat="1" x14ac:dyDescent="0.2">
      <c r="C24" s="38"/>
      <c r="D24" s="38"/>
      <c r="E24" s="39"/>
      <c r="F24" s="179" t="str">
        <f t="shared" si="5"/>
        <v/>
      </c>
      <c r="G24" s="40"/>
      <c r="H24" s="40"/>
      <c r="I24" s="180" t="str">
        <f t="shared" si="13"/>
        <v/>
      </c>
      <c r="J24" s="181" t="str">
        <f t="shared" si="7"/>
        <v/>
      </c>
      <c r="K24" s="182" t="str">
        <f t="shared" si="8"/>
        <v/>
      </c>
      <c r="L24" s="182" t="str">
        <f t="shared" si="9"/>
        <v/>
      </c>
      <c r="M24" s="183" t="str">
        <f t="shared" si="10"/>
        <v/>
      </c>
      <c r="N24" s="182" t="str">
        <f t="shared" si="11"/>
        <v/>
      </c>
      <c r="O24" s="184" t="str">
        <f t="shared" si="12"/>
        <v/>
      </c>
    </row>
    <row r="25" spans="3:21" s="30" customFormat="1" x14ac:dyDescent="0.2">
      <c r="C25" s="38"/>
      <c r="D25" s="38"/>
      <c r="E25" s="39"/>
      <c r="F25" s="179" t="str">
        <f t="shared" si="5"/>
        <v/>
      </c>
      <c r="G25" s="40"/>
      <c r="H25" s="40"/>
      <c r="I25" s="180" t="str">
        <f t="shared" si="13"/>
        <v/>
      </c>
      <c r="J25" s="181" t="str">
        <f t="shared" si="7"/>
        <v/>
      </c>
      <c r="K25" s="182" t="str">
        <f t="shared" si="8"/>
        <v/>
      </c>
      <c r="L25" s="182" t="str">
        <f t="shared" si="9"/>
        <v/>
      </c>
      <c r="M25" s="183" t="str">
        <f t="shared" si="10"/>
        <v/>
      </c>
      <c r="N25" s="182" t="str">
        <f t="shared" si="11"/>
        <v/>
      </c>
      <c r="O25" s="184" t="str">
        <f t="shared" si="12"/>
        <v/>
      </c>
      <c r="U25" s="30" t="s">
        <v>45</v>
      </c>
    </row>
    <row r="26" spans="3:21" s="30" customFormat="1" x14ac:dyDescent="0.2">
      <c r="C26" s="38"/>
      <c r="D26" s="38"/>
      <c r="E26" s="39"/>
      <c r="F26" s="179" t="str">
        <f t="shared" si="5"/>
        <v/>
      </c>
      <c r="G26" s="40"/>
      <c r="H26" s="40"/>
      <c r="I26" s="180" t="str">
        <f t="shared" si="13"/>
        <v/>
      </c>
      <c r="J26" s="181" t="str">
        <f t="shared" si="7"/>
        <v/>
      </c>
      <c r="K26" s="182" t="str">
        <f t="shared" si="8"/>
        <v/>
      </c>
      <c r="L26" s="182" t="str">
        <f t="shared" si="9"/>
        <v/>
      </c>
      <c r="M26" s="183" t="str">
        <f t="shared" si="10"/>
        <v/>
      </c>
      <c r="N26" s="182" t="str">
        <f t="shared" si="11"/>
        <v/>
      </c>
      <c r="O26" s="184" t="str">
        <f t="shared" si="12"/>
        <v/>
      </c>
    </row>
    <row r="27" spans="3:21" s="30" customFormat="1" x14ac:dyDescent="0.2">
      <c r="C27" s="38"/>
      <c r="D27" s="38"/>
      <c r="E27" s="39"/>
      <c r="F27" s="179" t="str">
        <f t="shared" si="5"/>
        <v/>
      </c>
      <c r="G27" s="40"/>
      <c r="H27" s="40"/>
      <c r="I27" s="180" t="str">
        <f t="shared" si="13"/>
        <v/>
      </c>
      <c r="J27" s="181" t="str">
        <f t="shared" si="7"/>
        <v/>
      </c>
      <c r="K27" s="182" t="str">
        <f t="shared" si="8"/>
        <v/>
      </c>
      <c r="L27" s="182" t="str">
        <f t="shared" si="9"/>
        <v/>
      </c>
      <c r="M27" s="183" t="str">
        <f t="shared" si="10"/>
        <v/>
      </c>
      <c r="N27" s="182" t="str">
        <f t="shared" si="11"/>
        <v/>
      </c>
      <c r="O27" s="184" t="str">
        <f t="shared" si="12"/>
        <v/>
      </c>
    </row>
    <row r="28" spans="3:21" s="30" customFormat="1" x14ac:dyDescent="0.2">
      <c r="C28" s="38"/>
      <c r="D28" s="38"/>
      <c r="E28" s="39"/>
      <c r="F28" s="179" t="str">
        <f t="shared" si="5"/>
        <v/>
      </c>
      <c r="G28" s="40"/>
      <c r="H28" s="40"/>
      <c r="I28" s="180" t="str">
        <f t="shared" si="13"/>
        <v/>
      </c>
      <c r="J28" s="181" t="str">
        <f t="shared" si="7"/>
        <v/>
      </c>
      <c r="K28" s="182" t="str">
        <f t="shared" si="8"/>
        <v/>
      </c>
      <c r="L28" s="182" t="str">
        <f t="shared" si="9"/>
        <v/>
      </c>
      <c r="M28" s="183" t="str">
        <f t="shared" si="10"/>
        <v/>
      </c>
      <c r="N28" s="182" t="str">
        <f t="shared" si="11"/>
        <v/>
      </c>
      <c r="O28" s="184" t="str">
        <f t="shared" si="12"/>
        <v/>
      </c>
    </row>
    <row r="29" spans="3:21" s="30" customFormat="1" x14ac:dyDescent="0.2">
      <c r="C29" s="38"/>
      <c r="D29" s="38"/>
      <c r="E29" s="39"/>
      <c r="F29" s="179" t="str">
        <f t="shared" si="5"/>
        <v/>
      </c>
      <c r="G29" s="40"/>
      <c r="H29" s="40"/>
      <c r="I29" s="180" t="str">
        <f t="shared" si="13"/>
        <v/>
      </c>
      <c r="J29" s="181" t="str">
        <f t="shared" si="7"/>
        <v/>
      </c>
      <c r="K29" s="182" t="str">
        <f t="shared" si="8"/>
        <v/>
      </c>
      <c r="L29" s="182" t="str">
        <f t="shared" si="9"/>
        <v/>
      </c>
      <c r="M29" s="183" t="str">
        <f t="shared" si="10"/>
        <v/>
      </c>
      <c r="N29" s="182" t="str">
        <f t="shared" si="11"/>
        <v/>
      </c>
      <c r="O29" s="184" t="str">
        <f t="shared" si="12"/>
        <v/>
      </c>
    </row>
    <row r="30" spans="3:21" s="30" customFormat="1" x14ac:dyDescent="0.2">
      <c r="C30" s="38"/>
      <c r="D30" s="38"/>
      <c r="E30" s="39"/>
      <c r="F30" s="179" t="str">
        <f t="shared" si="5"/>
        <v/>
      </c>
      <c r="G30" s="40"/>
      <c r="H30" s="40"/>
      <c r="I30" s="180" t="str">
        <f t="shared" si="13"/>
        <v/>
      </c>
      <c r="J30" s="181" t="str">
        <f t="shared" si="7"/>
        <v/>
      </c>
      <c r="K30" s="182" t="str">
        <f t="shared" si="8"/>
        <v/>
      </c>
      <c r="L30" s="182" t="str">
        <f t="shared" si="9"/>
        <v/>
      </c>
      <c r="M30" s="183" t="str">
        <f t="shared" si="10"/>
        <v/>
      </c>
      <c r="N30" s="182" t="str">
        <f t="shared" si="11"/>
        <v/>
      </c>
      <c r="O30" s="184" t="str">
        <f t="shared" si="12"/>
        <v/>
      </c>
    </row>
    <row r="31" spans="3:21" s="30" customFormat="1" x14ac:dyDescent="0.2">
      <c r="C31" s="38"/>
      <c r="D31" s="38"/>
      <c r="E31" s="39"/>
      <c r="F31" s="179" t="str">
        <f t="shared" si="5"/>
        <v/>
      </c>
      <c r="G31" s="40"/>
      <c r="H31" s="40"/>
      <c r="I31" s="180" t="str">
        <f t="shared" si="13"/>
        <v/>
      </c>
      <c r="J31" s="181" t="str">
        <f t="shared" si="7"/>
        <v/>
      </c>
      <c r="K31" s="182" t="str">
        <f t="shared" si="8"/>
        <v/>
      </c>
      <c r="L31" s="182" t="str">
        <f t="shared" si="9"/>
        <v/>
      </c>
      <c r="M31" s="183" t="str">
        <f t="shared" si="10"/>
        <v/>
      </c>
      <c r="N31" s="182" t="str">
        <f t="shared" si="11"/>
        <v/>
      </c>
      <c r="O31" s="184" t="str">
        <f t="shared" si="12"/>
        <v/>
      </c>
      <c r="U31" s="30" t="s">
        <v>46</v>
      </c>
    </row>
    <row r="32" spans="3:21" s="30" customFormat="1" x14ac:dyDescent="0.2">
      <c r="C32" s="38"/>
      <c r="D32" s="38"/>
      <c r="E32" s="39"/>
      <c r="F32" s="179" t="str">
        <f t="shared" si="5"/>
        <v/>
      </c>
      <c r="G32" s="40"/>
      <c r="H32" s="40"/>
      <c r="I32" s="180" t="str">
        <f t="shared" si="13"/>
        <v/>
      </c>
      <c r="J32" s="181" t="str">
        <f t="shared" si="7"/>
        <v/>
      </c>
      <c r="K32" s="182" t="str">
        <f t="shared" si="8"/>
        <v/>
      </c>
      <c r="L32" s="182" t="str">
        <f t="shared" si="9"/>
        <v/>
      </c>
      <c r="M32" s="183" t="str">
        <f t="shared" si="10"/>
        <v/>
      </c>
      <c r="N32" s="182" t="str">
        <f t="shared" si="11"/>
        <v/>
      </c>
      <c r="O32" s="184" t="str">
        <f t="shared" si="12"/>
        <v/>
      </c>
    </row>
    <row r="33" spans="3:15" s="30" customFormat="1" x14ac:dyDescent="0.2">
      <c r="C33" s="38"/>
      <c r="D33" s="38"/>
      <c r="E33" s="39"/>
      <c r="F33" s="179" t="str">
        <f t="shared" si="5"/>
        <v/>
      </c>
      <c r="G33" s="40"/>
      <c r="H33" s="40"/>
      <c r="I33" s="180" t="str">
        <f t="shared" si="13"/>
        <v/>
      </c>
      <c r="J33" s="181" t="str">
        <f t="shared" si="7"/>
        <v/>
      </c>
      <c r="K33" s="182" t="str">
        <f t="shared" si="8"/>
        <v/>
      </c>
      <c r="L33" s="182" t="str">
        <f t="shared" si="9"/>
        <v/>
      </c>
      <c r="M33" s="183" t="str">
        <f t="shared" si="10"/>
        <v/>
      </c>
      <c r="N33" s="182" t="str">
        <f t="shared" si="11"/>
        <v/>
      </c>
      <c r="O33" s="184" t="str">
        <f t="shared" si="12"/>
        <v/>
      </c>
    </row>
    <row r="34" spans="3:15" s="30" customFormat="1" x14ac:dyDescent="0.2">
      <c r="C34" s="38"/>
      <c r="D34" s="38"/>
      <c r="E34" s="39"/>
      <c r="F34" s="179" t="str">
        <f t="shared" si="5"/>
        <v/>
      </c>
      <c r="G34" s="40"/>
      <c r="H34" s="40"/>
      <c r="I34" s="180" t="str">
        <f t="shared" si="13"/>
        <v/>
      </c>
      <c r="J34" s="181" t="str">
        <f t="shared" si="7"/>
        <v/>
      </c>
      <c r="K34" s="182" t="str">
        <f t="shared" si="8"/>
        <v/>
      </c>
      <c r="L34" s="182" t="str">
        <f t="shared" si="9"/>
        <v/>
      </c>
      <c r="M34" s="183" t="str">
        <f t="shared" si="10"/>
        <v/>
      </c>
      <c r="N34" s="182" t="str">
        <f t="shared" si="11"/>
        <v/>
      </c>
      <c r="O34" s="184" t="str">
        <f t="shared" si="12"/>
        <v/>
      </c>
    </row>
    <row r="35" spans="3:15" s="30" customFormat="1" x14ac:dyDescent="0.2">
      <c r="C35" s="38"/>
      <c r="D35" s="38"/>
      <c r="E35" s="39"/>
      <c r="F35" s="179" t="str">
        <f t="shared" si="5"/>
        <v/>
      </c>
      <c r="G35" s="40"/>
      <c r="H35" s="40"/>
      <c r="I35" s="180" t="str">
        <f t="shared" si="13"/>
        <v/>
      </c>
      <c r="J35" s="181" t="str">
        <f t="shared" si="7"/>
        <v/>
      </c>
      <c r="K35" s="182" t="str">
        <f t="shared" si="8"/>
        <v/>
      </c>
      <c r="L35" s="182" t="str">
        <f t="shared" si="9"/>
        <v/>
      </c>
      <c r="M35" s="183" t="str">
        <f t="shared" si="10"/>
        <v/>
      </c>
      <c r="N35" s="182" t="str">
        <f t="shared" si="11"/>
        <v/>
      </c>
      <c r="O35" s="184" t="str">
        <f t="shared" si="12"/>
        <v/>
      </c>
    </row>
    <row r="36" spans="3:15" s="30" customFormat="1" x14ac:dyDescent="0.2">
      <c r="C36" s="38"/>
      <c r="D36" s="38"/>
      <c r="E36" s="39"/>
      <c r="F36" s="179" t="str">
        <f t="shared" si="5"/>
        <v/>
      </c>
      <c r="G36" s="40"/>
      <c r="H36" s="40"/>
      <c r="I36" s="180" t="str">
        <f t="shared" si="13"/>
        <v/>
      </c>
      <c r="J36" s="181" t="str">
        <f t="shared" si="7"/>
        <v/>
      </c>
      <c r="K36" s="182" t="str">
        <f t="shared" si="8"/>
        <v/>
      </c>
      <c r="L36" s="182" t="str">
        <f t="shared" si="9"/>
        <v/>
      </c>
      <c r="M36" s="183" t="str">
        <f t="shared" si="10"/>
        <v/>
      </c>
      <c r="N36" s="182" t="str">
        <f t="shared" si="11"/>
        <v/>
      </c>
      <c r="O36" s="184" t="str">
        <f t="shared" si="12"/>
        <v/>
      </c>
    </row>
    <row r="37" spans="3:15" s="30" customFormat="1" x14ac:dyDescent="0.2">
      <c r="C37" s="38"/>
      <c r="D37" s="38"/>
      <c r="E37" s="39"/>
      <c r="F37" s="179" t="str">
        <f t="shared" si="5"/>
        <v/>
      </c>
      <c r="G37" s="40"/>
      <c r="H37" s="40"/>
      <c r="I37" s="180" t="str">
        <f t="shared" si="13"/>
        <v/>
      </c>
      <c r="J37" s="181" t="str">
        <f t="shared" si="7"/>
        <v/>
      </c>
      <c r="K37" s="182" t="str">
        <f t="shared" si="8"/>
        <v/>
      </c>
      <c r="L37" s="182" t="str">
        <f t="shared" si="9"/>
        <v/>
      </c>
      <c r="M37" s="183" t="str">
        <f t="shared" si="10"/>
        <v/>
      </c>
      <c r="N37" s="182" t="str">
        <f t="shared" si="11"/>
        <v/>
      </c>
      <c r="O37" s="184" t="str">
        <f t="shared" si="12"/>
        <v/>
      </c>
    </row>
    <row r="38" spans="3:15" s="30" customFormat="1" x14ac:dyDescent="0.2">
      <c r="C38" s="38"/>
      <c r="D38" s="38"/>
      <c r="E38" s="39"/>
      <c r="F38" s="179" t="str">
        <f t="shared" si="5"/>
        <v/>
      </c>
      <c r="G38" s="40"/>
      <c r="H38" s="40"/>
      <c r="I38" s="180" t="str">
        <f t="shared" si="13"/>
        <v/>
      </c>
      <c r="J38" s="181" t="str">
        <f t="shared" si="7"/>
        <v/>
      </c>
      <c r="K38" s="182" t="str">
        <f t="shared" si="8"/>
        <v/>
      </c>
      <c r="L38" s="182" t="str">
        <f t="shared" si="9"/>
        <v/>
      </c>
      <c r="M38" s="183" t="str">
        <f t="shared" si="10"/>
        <v/>
      </c>
      <c r="N38" s="182" t="str">
        <f t="shared" si="11"/>
        <v/>
      </c>
      <c r="O38" s="184" t="str">
        <f t="shared" si="12"/>
        <v/>
      </c>
    </row>
    <row r="39" spans="3:15" s="30" customFormat="1" x14ac:dyDescent="0.2">
      <c r="C39" s="38"/>
      <c r="D39" s="38"/>
      <c r="E39" s="39"/>
      <c r="F39" s="179" t="str">
        <f t="shared" si="5"/>
        <v/>
      </c>
      <c r="G39" s="40"/>
      <c r="H39" s="40"/>
      <c r="I39" s="180" t="str">
        <f t="shared" si="13"/>
        <v/>
      </c>
      <c r="J39" s="181" t="str">
        <f t="shared" si="7"/>
        <v/>
      </c>
      <c r="K39" s="182" t="str">
        <f t="shared" si="8"/>
        <v/>
      </c>
      <c r="L39" s="182" t="str">
        <f t="shared" si="9"/>
        <v/>
      </c>
      <c r="M39" s="183" t="str">
        <f t="shared" si="10"/>
        <v/>
      </c>
      <c r="N39" s="182" t="str">
        <f t="shared" si="11"/>
        <v/>
      </c>
      <c r="O39" s="184" t="str">
        <f t="shared" si="12"/>
        <v/>
      </c>
    </row>
    <row r="40" spans="3:15" s="30" customFormat="1" x14ac:dyDescent="0.2">
      <c r="C40" s="38"/>
      <c r="D40" s="38"/>
      <c r="E40" s="39"/>
      <c r="F40" s="179" t="str">
        <f t="shared" si="5"/>
        <v/>
      </c>
      <c r="G40" s="40"/>
      <c r="H40" s="40"/>
      <c r="I40" s="180" t="str">
        <f t="shared" si="13"/>
        <v/>
      </c>
      <c r="J40" s="181" t="str">
        <f t="shared" si="7"/>
        <v/>
      </c>
      <c r="K40" s="182" t="str">
        <f t="shared" si="8"/>
        <v/>
      </c>
      <c r="L40" s="182" t="str">
        <f t="shared" si="9"/>
        <v/>
      </c>
      <c r="M40" s="183" t="str">
        <f t="shared" si="10"/>
        <v/>
      </c>
      <c r="N40" s="182" t="str">
        <f t="shared" si="11"/>
        <v/>
      </c>
      <c r="O40" s="184" t="str">
        <f t="shared" si="12"/>
        <v/>
      </c>
    </row>
    <row r="41" spans="3:15" s="30" customFormat="1" x14ac:dyDescent="0.2">
      <c r="C41" s="38"/>
      <c r="D41" s="38"/>
      <c r="E41" s="39"/>
      <c r="F41" s="179" t="str">
        <f t="shared" si="5"/>
        <v/>
      </c>
      <c r="G41" s="40"/>
      <c r="H41" s="40"/>
      <c r="I41" s="180" t="str">
        <f t="shared" si="13"/>
        <v/>
      </c>
      <c r="J41" s="181" t="str">
        <f t="shared" si="7"/>
        <v/>
      </c>
      <c r="K41" s="182" t="str">
        <f t="shared" si="8"/>
        <v/>
      </c>
      <c r="L41" s="182" t="str">
        <f t="shared" si="9"/>
        <v/>
      </c>
      <c r="M41" s="183" t="str">
        <f t="shared" si="10"/>
        <v/>
      </c>
      <c r="N41" s="182" t="str">
        <f t="shared" si="11"/>
        <v/>
      </c>
      <c r="O41" s="184" t="str">
        <f t="shared" si="12"/>
        <v/>
      </c>
    </row>
    <row r="42" spans="3:15" s="30" customFormat="1" x14ac:dyDescent="0.2">
      <c r="C42" s="38"/>
      <c r="D42" s="38"/>
      <c r="E42" s="39"/>
      <c r="F42" s="179" t="str">
        <f t="shared" si="5"/>
        <v/>
      </c>
      <c r="G42" s="40"/>
      <c r="H42" s="40"/>
      <c r="I42" s="180" t="str">
        <f t="shared" si="13"/>
        <v/>
      </c>
      <c r="J42" s="181" t="str">
        <f t="shared" si="7"/>
        <v/>
      </c>
      <c r="K42" s="182" t="str">
        <f t="shared" si="8"/>
        <v/>
      </c>
      <c r="L42" s="182" t="str">
        <f t="shared" si="9"/>
        <v/>
      </c>
      <c r="M42" s="183" t="str">
        <f t="shared" si="10"/>
        <v/>
      </c>
      <c r="N42" s="182" t="str">
        <f t="shared" si="11"/>
        <v/>
      </c>
      <c r="O42" s="184" t="str">
        <f t="shared" si="12"/>
        <v/>
      </c>
    </row>
    <row r="43" spans="3:15" s="30" customFormat="1" x14ac:dyDescent="0.2">
      <c r="C43" s="38"/>
      <c r="D43" s="38"/>
      <c r="E43" s="39"/>
      <c r="F43" s="179" t="str">
        <f t="shared" si="5"/>
        <v/>
      </c>
      <c r="G43" s="40"/>
      <c r="H43" s="40"/>
      <c r="I43" s="180" t="str">
        <f t="shared" si="13"/>
        <v/>
      </c>
      <c r="J43" s="181" t="str">
        <f t="shared" si="7"/>
        <v/>
      </c>
      <c r="K43" s="182" t="str">
        <f t="shared" si="8"/>
        <v/>
      </c>
      <c r="L43" s="182" t="str">
        <f t="shared" si="9"/>
        <v/>
      </c>
      <c r="M43" s="183" t="str">
        <f t="shared" si="10"/>
        <v/>
      </c>
      <c r="N43" s="182" t="str">
        <f t="shared" si="11"/>
        <v/>
      </c>
      <c r="O43" s="184" t="str">
        <f t="shared" si="12"/>
        <v/>
      </c>
    </row>
    <row r="44" spans="3:15" s="30" customFormat="1" x14ac:dyDescent="0.2">
      <c r="C44" s="38"/>
      <c r="D44" s="38"/>
      <c r="E44" s="39"/>
      <c r="F44" s="179" t="str">
        <f t="shared" si="5"/>
        <v/>
      </c>
      <c r="G44" s="40"/>
      <c r="H44" s="40"/>
      <c r="I44" s="180" t="str">
        <f t="shared" si="13"/>
        <v/>
      </c>
      <c r="J44" s="181" t="str">
        <f t="shared" si="7"/>
        <v/>
      </c>
      <c r="K44" s="182" t="str">
        <f t="shared" si="8"/>
        <v/>
      </c>
      <c r="L44" s="182" t="str">
        <f t="shared" si="9"/>
        <v/>
      </c>
      <c r="M44" s="183" t="str">
        <f t="shared" si="10"/>
        <v/>
      </c>
      <c r="N44" s="182" t="str">
        <f t="shared" si="11"/>
        <v/>
      </c>
      <c r="O44" s="184" t="str">
        <f t="shared" si="12"/>
        <v/>
      </c>
    </row>
    <row r="45" spans="3:15" s="30" customFormat="1" x14ac:dyDescent="0.2">
      <c r="C45" s="38"/>
      <c r="D45" s="38"/>
      <c r="E45" s="39"/>
      <c r="F45" s="179" t="str">
        <f t="shared" si="5"/>
        <v/>
      </c>
      <c r="G45" s="40"/>
      <c r="H45" s="40"/>
      <c r="I45" s="180" t="str">
        <f t="shared" si="13"/>
        <v/>
      </c>
      <c r="J45" s="181" t="str">
        <f t="shared" si="7"/>
        <v/>
      </c>
      <c r="K45" s="182" t="str">
        <f t="shared" si="8"/>
        <v/>
      </c>
      <c r="L45" s="182" t="str">
        <f t="shared" si="9"/>
        <v/>
      </c>
      <c r="M45" s="183" t="str">
        <f t="shared" si="10"/>
        <v/>
      </c>
      <c r="N45" s="182" t="str">
        <f t="shared" si="11"/>
        <v/>
      </c>
      <c r="O45" s="184" t="str">
        <f t="shared" si="12"/>
        <v/>
      </c>
    </row>
    <row r="46" spans="3:15" s="30" customFormat="1" x14ac:dyDescent="0.2">
      <c r="C46" s="38"/>
      <c r="D46" s="38"/>
      <c r="E46" s="39"/>
      <c r="F46" s="179" t="str">
        <f t="shared" si="5"/>
        <v/>
      </c>
      <c r="G46" s="40"/>
      <c r="H46" s="40"/>
      <c r="I46" s="180" t="str">
        <f t="shared" si="13"/>
        <v/>
      </c>
      <c r="J46" s="181" t="str">
        <f t="shared" si="7"/>
        <v/>
      </c>
      <c r="K46" s="182" t="str">
        <f t="shared" si="8"/>
        <v/>
      </c>
      <c r="L46" s="182" t="str">
        <f t="shared" si="9"/>
        <v/>
      </c>
      <c r="M46" s="183" t="str">
        <f t="shared" si="10"/>
        <v/>
      </c>
      <c r="N46" s="182" t="str">
        <f t="shared" si="11"/>
        <v/>
      </c>
      <c r="O46" s="184" t="str">
        <f t="shared" si="12"/>
        <v/>
      </c>
    </row>
    <row r="47" spans="3:15" s="30" customFormat="1" x14ac:dyDescent="0.2">
      <c r="C47" s="38"/>
      <c r="D47" s="38"/>
      <c r="E47" s="39"/>
      <c r="F47" s="179" t="str">
        <f t="shared" si="5"/>
        <v/>
      </c>
      <c r="G47" s="40"/>
      <c r="H47" s="40"/>
      <c r="I47" s="180" t="str">
        <f t="shared" si="13"/>
        <v/>
      </c>
      <c r="J47" s="181" t="str">
        <f t="shared" si="7"/>
        <v/>
      </c>
      <c r="K47" s="182" t="str">
        <f t="shared" si="8"/>
        <v/>
      </c>
      <c r="L47" s="182" t="str">
        <f t="shared" si="9"/>
        <v/>
      </c>
      <c r="M47" s="183" t="str">
        <f t="shared" si="10"/>
        <v/>
      </c>
      <c r="N47" s="182" t="str">
        <f t="shared" si="11"/>
        <v/>
      </c>
      <c r="O47" s="184" t="str">
        <f t="shared" si="12"/>
        <v/>
      </c>
    </row>
    <row r="48" spans="3:15" s="30" customFormat="1" x14ac:dyDescent="0.2">
      <c r="C48" s="38"/>
      <c r="D48" s="38"/>
      <c r="E48" s="39"/>
      <c r="F48" s="179" t="str">
        <f t="shared" si="5"/>
        <v/>
      </c>
      <c r="G48" s="40"/>
      <c r="H48" s="40"/>
      <c r="I48" s="180" t="str">
        <f t="shared" si="13"/>
        <v/>
      </c>
      <c r="J48" s="181" t="str">
        <f t="shared" si="7"/>
        <v/>
      </c>
      <c r="K48" s="182" t="str">
        <f t="shared" si="8"/>
        <v/>
      </c>
      <c r="L48" s="182" t="str">
        <f t="shared" si="9"/>
        <v/>
      </c>
      <c r="M48" s="183" t="str">
        <f t="shared" si="10"/>
        <v/>
      </c>
      <c r="N48" s="182" t="str">
        <f t="shared" si="11"/>
        <v/>
      </c>
      <c r="O48" s="184" t="str">
        <f t="shared" si="12"/>
        <v/>
      </c>
    </row>
    <row r="49" spans="3:16" s="30" customFormat="1" x14ac:dyDescent="0.2">
      <c r="C49" s="38"/>
      <c r="D49" s="38"/>
      <c r="E49" s="39"/>
      <c r="F49" s="179" t="str">
        <f t="shared" si="5"/>
        <v/>
      </c>
      <c r="G49" s="40"/>
      <c r="H49" s="40"/>
      <c r="I49" s="180" t="str">
        <f t="shared" si="13"/>
        <v/>
      </c>
      <c r="J49" s="181" t="str">
        <f t="shared" si="7"/>
        <v/>
      </c>
      <c r="K49" s="182" t="str">
        <f t="shared" si="8"/>
        <v/>
      </c>
      <c r="L49" s="182" t="str">
        <f t="shared" si="9"/>
        <v/>
      </c>
      <c r="M49" s="183" t="str">
        <f t="shared" si="10"/>
        <v/>
      </c>
      <c r="N49" s="182" t="str">
        <f t="shared" si="11"/>
        <v/>
      </c>
      <c r="O49" s="184" t="str">
        <f t="shared" si="12"/>
        <v/>
      </c>
    </row>
    <row r="50" spans="3:16" s="30" customFormat="1" x14ac:dyDescent="0.2">
      <c r="C50" s="38"/>
      <c r="D50" s="38"/>
      <c r="E50" s="39"/>
      <c r="F50" s="179" t="str">
        <f t="shared" si="5"/>
        <v/>
      </c>
      <c r="G50" s="40"/>
      <c r="H50" s="40"/>
      <c r="I50" s="180" t="str">
        <f t="shared" si="13"/>
        <v/>
      </c>
      <c r="J50" s="181" t="str">
        <f t="shared" si="7"/>
        <v/>
      </c>
      <c r="K50" s="182" t="str">
        <f t="shared" si="8"/>
        <v/>
      </c>
      <c r="L50" s="182" t="str">
        <f t="shared" si="9"/>
        <v/>
      </c>
      <c r="M50" s="183" t="str">
        <f t="shared" si="10"/>
        <v/>
      </c>
      <c r="N50" s="182" t="str">
        <f t="shared" si="11"/>
        <v/>
      </c>
      <c r="O50" s="184" t="str">
        <f t="shared" si="12"/>
        <v/>
      </c>
    </row>
    <row r="51" spans="3:16" s="30" customFormat="1" x14ac:dyDescent="0.2">
      <c r="C51" s="38"/>
      <c r="D51" s="38"/>
      <c r="E51" s="39"/>
      <c r="F51" s="179" t="str">
        <f t="shared" si="5"/>
        <v/>
      </c>
      <c r="G51" s="40"/>
      <c r="H51" s="40"/>
      <c r="I51" s="180" t="str">
        <f t="shared" si="13"/>
        <v/>
      </c>
      <c r="J51" s="181" t="str">
        <f t="shared" si="7"/>
        <v/>
      </c>
      <c r="K51" s="182" t="str">
        <f t="shared" si="8"/>
        <v/>
      </c>
      <c r="L51" s="182" t="str">
        <f t="shared" si="9"/>
        <v/>
      </c>
      <c r="M51" s="183" t="str">
        <f t="shared" si="10"/>
        <v/>
      </c>
      <c r="N51" s="182" t="str">
        <f t="shared" si="11"/>
        <v/>
      </c>
      <c r="O51" s="184" t="str">
        <f t="shared" si="12"/>
        <v/>
      </c>
    </row>
    <row r="52" spans="3:16" s="30" customFormat="1" x14ac:dyDescent="0.2">
      <c r="C52" s="38"/>
      <c r="D52" s="38"/>
      <c r="E52" s="39"/>
      <c r="F52" s="179" t="str">
        <f t="shared" si="5"/>
        <v/>
      </c>
      <c r="G52" s="40"/>
      <c r="H52" s="40"/>
      <c r="I52" s="180" t="str">
        <f t="shared" si="13"/>
        <v/>
      </c>
      <c r="J52" s="181" t="str">
        <f t="shared" si="7"/>
        <v/>
      </c>
      <c r="K52" s="182" t="str">
        <f t="shared" si="8"/>
        <v/>
      </c>
      <c r="L52" s="182" t="str">
        <f t="shared" si="9"/>
        <v/>
      </c>
      <c r="M52" s="183" t="str">
        <f t="shared" si="10"/>
        <v/>
      </c>
      <c r="N52" s="182" t="str">
        <f t="shared" si="11"/>
        <v/>
      </c>
      <c r="O52" s="184" t="str">
        <f t="shared" si="12"/>
        <v/>
      </c>
    </row>
    <row r="53" spans="3:16" s="30" customFormat="1" x14ac:dyDescent="0.2">
      <c r="C53" s="38"/>
      <c r="D53" s="38"/>
      <c r="E53" s="39"/>
      <c r="F53" s="179" t="str">
        <f t="shared" si="5"/>
        <v/>
      </c>
      <c r="G53" s="40"/>
      <c r="H53" s="40"/>
      <c r="I53" s="180" t="str">
        <f t="shared" si="13"/>
        <v/>
      </c>
      <c r="J53" s="181" t="str">
        <f t="shared" si="7"/>
        <v/>
      </c>
      <c r="K53" s="182" t="str">
        <f t="shared" si="8"/>
        <v/>
      </c>
      <c r="L53" s="182" t="str">
        <f t="shared" si="9"/>
        <v/>
      </c>
      <c r="M53" s="183" t="str">
        <f t="shared" si="10"/>
        <v/>
      </c>
      <c r="N53" s="182" t="str">
        <f t="shared" si="11"/>
        <v/>
      </c>
      <c r="O53" s="184" t="str">
        <f t="shared" si="12"/>
        <v/>
      </c>
    </row>
    <row r="54" spans="3:16" s="30" customFormat="1" x14ac:dyDescent="0.2">
      <c r="C54" s="38"/>
      <c r="D54" s="38"/>
      <c r="E54" s="39"/>
      <c r="F54" s="179" t="str">
        <f t="shared" si="5"/>
        <v/>
      </c>
      <c r="G54" s="40"/>
      <c r="H54" s="40"/>
      <c r="I54" s="180" t="str">
        <f t="shared" si="13"/>
        <v/>
      </c>
      <c r="J54" s="181" t="str">
        <f t="shared" si="7"/>
        <v/>
      </c>
      <c r="K54" s="182" t="str">
        <f t="shared" si="8"/>
        <v/>
      </c>
      <c r="L54" s="182" t="str">
        <f t="shared" si="9"/>
        <v/>
      </c>
      <c r="M54" s="183" t="str">
        <f t="shared" si="10"/>
        <v/>
      </c>
      <c r="N54" s="182" t="str">
        <f t="shared" si="11"/>
        <v/>
      </c>
      <c r="O54" s="184" t="str">
        <f t="shared" si="12"/>
        <v/>
      </c>
    </row>
    <row r="55" spans="3:16" s="30" customFormat="1" x14ac:dyDescent="0.2">
      <c r="C55" s="38"/>
      <c r="D55" s="38"/>
      <c r="E55" s="39"/>
      <c r="F55" s="179" t="str">
        <f t="shared" si="5"/>
        <v/>
      </c>
      <c r="G55" s="40"/>
      <c r="H55" s="40"/>
      <c r="I55" s="180" t="str">
        <f t="shared" si="13"/>
        <v/>
      </c>
      <c r="J55" s="181" t="str">
        <f t="shared" si="7"/>
        <v/>
      </c>
      <c r="K55" s="182" t="str">
        <f t="shared" si="8"/>
        <v/>
      </c>
      <c r="L55" s="182" t="str">
        <f t="shared" si="9"/>
        <v/>
      </c>
      <c r="M55" s="183" t="str">
        <f t="shared" si="10"/>
        <v/>
      </c>
      <c r="N55" s="182" t="str">
        <f t="shared" si="11"/>
        <v/>
      </c>
      <c r="O55" s="184" t="str">
        <f t="shared" si="12"/>
        <v/>
      </c>
    </row>
    <row r="56" spans="3:16" s="30" customFormat="1" x14ac:dyDescent="0.2">
      <c r="C56" s="38"/>
      <c r="D56" s="38"/>
      <c r="E56" s="39"/>
      <c r="F56" s="179" t="str">
        <f t="shared" si="5"/>
        <v/>
      </c>
      <c r="G56" s="40"/>
      <c r="H56" s="40"/>
      <c r="I56" s="180" t="str">
        <f t="shared" si="13"/>
        <v/>
      </c>
      <c r="J56" s="181" t="str">
        <f t="shared" si="7"/>
        <v/>
      </c>
      <c r="K56" s="182" t="str">
        <f t="shared" si="8"/>
        <v/>
      </c>
      <c r="L56" s="182" t="str">
        <f t="shared" si="9"/>
        <v/>
      </c>
      <c r="M56" s="183" t="str">
        <f t="shared" si="10"/>
        <v/>
      </c>
      <c r="N56" s="182" t="str">
        <f t="shared" si="11"/>
        <v/>
      </c>
      <c r="O56" s="184" t="str">
        <f t="shared" si="12"/>
        <v/>
      </c>
    </row>
    <row r="57" spans="3:16" s="30" customFormat="1" x14ac:dyDescent="0.2">
      <c r="C57" s="38"/>
      <c r="D57" s="38"/>
      <c r="E57" s="39"/>
      <c r="F57" s="179" t="str">
        <f t="shared" si="5"/>
        <v/>
      </c>
      <c r="G57" s="40"/>
      <c r="H57" s="40"/>
      <c r="I57" s="180" t="str">
        <f t="shared" si="13"/>
        <v/>
      </c>
      <c r="J57" s="181" t="str">
        <f t="shared" si="7"/>
        <v/>
      </c>
      <c r="K57" s="182" t="str">
        <f t="shared" si="8"/>
        <v/>
      </c>
      <c r="L57" s="182" t="str">
        <f t="shared" si="9"/>
        <v/>
      </c>
      <c r="M57" s="183" t="str">
        <f t="shared" si="10"/>
        <v/>
      </c>
      <c r="N57" s="182" t="str">
        <f t="shared" si="11"/>
        <v/>
      </c>
      <c r="O57" s="184" t="str">
        <f t="shared" si="12"/>
        <v/>
      </c>
    </row>
    <row r="58" spans="3:16" s="30" customFormat="1" x14ac:dyDescent="0.2">
      <c r="C58" s="38"/>
      <c r="D58" s="38"/>
      <c r="E58" s="39"/>
      <c r="F58" s="179" t="str">
        <f t="shared" si="5"/>
        <v/>
      </c>
      <c r="G58" s="40"/>
      <c r="H58" s="40"/>
      <c r="I58" s="180" t="str">
        <f t="shared" si="13"/>
        <v/>
      </c>
      <c r="J58" s="181" t="str">
        <f t="shared" si="7"/>
        <v/>
      </c>
      <c r="K58" s="182" t="str">
        <f t="shared" si="8"/>
        <v/>
      </c>
      <c r="L58" s="182" t="str">
        <f t="shared" si="9"/>
        <v/>
      </c>
      <c r="M58" s="183" t="str">
        <f t="shared" si="10"/>
        <v/>
      </c>
      <c r="N58" s="182" t="str">
        <f t="shared" si="11"/>
        <v/>
      </c>
      <c r="O58" s="184" t="str">
        <f t="shared" si="12"/>
        <v/>
      </c>
    </row>
    <row r="59" spans="3:16" s="7" customFormat="1" ht="14.4" x14ac:dyDescent="0.2">
      <c r="D59" s="38"/>
      <c r="G59" s="40"/>
      <c r="H59" s="40"/>
      <c r="I59" s="32"/>
      <c r="J59" s="32"/>
      <c r="M59" s="33"/>
      <c r="O59" s="185" t="e">
        <f>AVERAGE(O9:O58)</f>
        <v>#DIV/0!</v>
      </c>
      <c r="P59" s="7" t="s">
        <v>83</v>
      </c>
    </row>
    <row r="60" spans="3:16" x14ac:dyDescent="0.2">
      <c r="D60" s="38"/>
      <c r="G60" s="40"/>
      <c r="H60" s="40"/>
    </row>
    <row r="61" spans="3:16" x14ac:dyDescent="0.2">
      <c r="D61" s="38"/>
      <c r="G61" s="40"/>
      <c r="H61" s="40"/>
    </row>
    <row r="62" spans="3:16" x14ac:dyDescent="0.2">
      <c r="D62" s="38"/>
      <c r="G62" s="40"/>
      <c r="H62" s="40"/>
    </row>
    <row r="63" spans="3:16" x14ac:dyDescent="0.2">
      <c r="D63" s="38"/>
    </row>
    <row r="64" spans="3:16" x14ac:dyDescent="0.2">
      <c r="D64" s="38"/>
    </row>
    <row r="77" spans="7:8" x14ac:dyDescent="0.2">
      <c r="G77" s="40"/>
      <c r="H77" s="40"/>
    </row>
    <row r="78" spans="7:8" x14ac:dyDescent="0.2">
      <c r="G78" s="40"/>
      <c r="H78" s="40"/>
    </row>
    <row r="79" spans="7:8" x14ac:dyDescent="0.2">
      <c r="G79" s="40"/>
      <c r="H79" s="40"/>
    </row>
    <row r="80" spans="7:8" x14ac:dyDescent="0.2">
      <c r="G80" s="40"/>
      <c r="H80" s="40"/>
    </row>
    <row r="81" spans="7:8" x14ac:dyDescent="0.2">
      <c r="G81" s="40"/>
      <c r="H81" s="40"/>
    </row>
    <row r="82" spans="7:8" x14ac:dyDescent="0.2">
      <c r="G82" s="40"/>
      <c r="H82" s="40"/>
    </row>
    <row r="83" spans="7:8" x14ac:dyDescent="0.2">
      <c r="G83" s="40"/>
      <c r="H83" s="40"/>
    </row>
    <row r="84" spans="7:8" x14ac:dyDescent="0.2">
      <c r="G84" s="40"/>
      <c r="H84" s="40"/>
    </row>
    <row r="85" spans="7:8" x14ac:dyDescent="0.2">
      <c r="G85" s="40"/>
      <c r="H85" s="40"/>
    </row>
    <row r="86" spans="7:8" x14ac:dyDescent="0.2">
      <c r="G86" s="40"/>
      <c r="H86" s="40"/>
    </row>
    <row r="87" spans="7:8" x14ac:dyDescent="0.2">
      <c r="G87" s="40"/>
      <c r="H87" s="40"/>
    </row>
    <row r="88" spans="7:8" x14ac:dyDescent="0.2">
      <c r="G88" s="40"/>
      <c r="H88" s="40"/>
    </row>
    <row r="89" spans="7:8" x14ac:dyDescent="0.2">
      <c r="G89" s="40"/>
      <c r="H89" s="40"/>
    </row>
    <row r="90" spans="7:8" x14ac:dyDescent="0.2">
      <c r="G90" s="40"/>
      <c r="H90" s="40"/>
    </row>
    <row r="91" spans="7:8" x14ac:dyDescent="0.2">
      <c r="G91" s="40"/>
      <c r="H91" s="40"/>
    </row>
    <row r="92" spans="7:8" x14ac:dyDescent="0.2">
      <c r="G92" s="40"/>
      <c r="H92" s="40"/>
    </row>
    <row r="93" spans="7:8" x14ac:dyDescent="0.2">
      <c r="G93" s="40"/>
      <c r="H93" s="40"/>
    </row>
    <row r="94" spans="7:8" x14ac:dyDescent="0.2">
      <c r="G94" s="40"/>
      <c r="H94" s="40"/>
    </row>
  </sheetData>
  <phoneticPr fontId="2"/>
  <pageMargins left="0.7" right="0.7" top="0.75" bottom="0.75" header="0.3" footer="0.3"/>
  <pageSetup paperSize="8"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2:P62"/>
  <sheetViews>
    <sheetView zoomScaleNormal="100" workbookViewId="0">
      <selection activeCell="M1" sqref="M1"/>
    </sheetView>
  </sheetViews>
  <sheetFormatPr defaultRowHeight="13.2" x14ac:dyDescent="0.2"/>
  <cols>
    <col min="2" max="2" width="4.77734375" customWidth="1"/>
    <col min="3" max="3" width="16.33203125" customWidth="1"/>
    <col min="4" max="4" width="11.6640625" customWidth="1"/>
    <col min="5" max="5" width="12.44140625" customWidth="1"/>
    <col min="6" max="6" width="6" customWidth="1"/>
    <col min="7" max="7" width="11.109375" style="28" customWidth="1"/>
    <col min="8" max="9" width="10" style="28" customWidth="1"/>
    <col min="10" max="10" width="8.88671875" style="28" customWidth="1"/>
    <col min="11" max="11" width="12.44140625" customWidth="1"/>
    <col min="12" max="12" width="11.33203125" customWidth="1"/>
    <col min="13" max="13" width="11.21875" style="29" customWidth="1"/>
    <col min="14" max="14" width="10.6640625" customWidth="1"/>
    <col min="15" max="15" width="12.44140625" customWidth="1"/>
  </cols>
  <sheetData>
    <row r="2" spans="2:15" ht="16.2" x14ac:dyDescent="0.2">
      <c r="B2" s="120" t="s">
        <v>107</v>
      </c>
      <c r="C2" s="35"/>
      <c r="D2" s="35"/>
      <c r="E2" s="35"/>
      <c r="F2" s="35"/>
      <c r="G2" s="37"/>
      <c r="H2" s="37"/>
      <c r="I2" s="37"/>
    </row>
    <row r="3" spans="2:15" x14ac:dyDescent="0.2">
      <c r="B3" s="36"/>
    </row>
    <row r="4" spans="2:15" x14ac:dyDescent="0.2">
      <c r="B4" s="17" t="s">
        <v>104</v>
      </c>
    </row>
    <row r="5" spans="2:15" x14ac:dyDescent="0.2">
      <c r="B5" s="61"/>
      <c r="C5" s="55" t="s">
        <v>2</v>
      </c>
      <c r="D5" s="58">
        <f>COUNTIF(D9:D58,1)</f>
        <v>0</v>
      </c>
      <c r="E5" s="63" t="s">
        <v>22</v>
      </c>
      <c r="G5" s="64" t="s">
        <v>40</v>
      </c>
      <c r="H5" s="64"/>
      <c r="I5" s="152" t="e">
        <f>O59</f>
        <v>#DIV/0!</v>
      </c>
      <c r="J5" s="64" t="s">
        <v>39</v>
      </c>
    </row>
    <row r="6" spans="2:15" x14ac:dyDescent="0.2">
      <c r="B6" s="59"/>
      <c r="C6" s="56" t="s">
        <v>3</v>
      </c>
      <c r="D6" s="57">
        <f>COUNTIF(D9:D58,2)</f>
        <v>0</v>
      </c>
      <c r="E6" s="115">
        <v>45748</v>
      </c>
    </row>
    <row r="7" spans="2:15" s="31" customFormat="1" ht="26.7" customHeight="1" x14ac:dyDescent="0.2">
      <c r="B7" s="42" t="s">
        <v>19</v>
      </c>
      <c r="C7" s="42" t="s">
        <v>20</v>
      </c>
      <c r="D7" s="43" t="s">
        <v>106</v>
      </c>
      <c r="E7" s="42" t="s">
        <v>21</v>
      </c>
      <c r="F7" s="43" t="s">
        <v>27</v>
      </c>
      <c r="G7" s="44" t="s">
        <v>26</v>
      </c>
      <c r="H7" s="44" t="s">
        <v>25</v>
      </c>
      <c r="I7" s="44" t="s">
        <v>23</v>
      </c>
      <c r="J7" s="44" t="s">
        <v>24</v>
      </c>
      <c r="K7" s="45" t="s">
        <v>105</v>
      </c>
      <c r="L7" s="45" t="s">
        <v>31</v>
      </c>
      <c r="M7" s="46" t="s">
        <v>103</v>
      </c>
      <c r="N7" s="43" t="s">
        <v>28</v>
      </c>
      <c r="O7" s="47" t="s">
        <v>29</v>
      </c>
    </row>
    <row r="8" spans="2:15" s="54" customFormat="1" ht="17.7" customHeight="1" x14ac:dyDescent="0.2">
      <c r="B8" s="50" t="s">
        <v>30</v>
      </c>
      <c r="C8" s="50" t="s">
        <v>33</v>
      </c>
      <c r="D8" s="153">
        <v>1</v>
      </c>
      <c r="E8" s="51">
        <v>44470</v>
      </c>
      <c r="F8" s="52">
        <f>DATEDIF(E8,E$6,"Y")</f>
        <v>3</v>
      </c>
      <c r="G8" s="154">
        <v>103.6</v>
      </c>
      <c r="H8" s="154">
        <v>16.5</v>
      </c>
      <c r="I8" s="155">
        <f>IF($F8=1,0.00206*$G8^2-0.1166*$G8+6.5273,0.00249*$G8^2-0.1858*$G8+9.036)</f>
        <v>16.512190399999994</v>
      </c>
      <c r="J8" s="53">
        <f t="shared" ref="J8" si="0">(H8-I8)/I8*100</f>
        <v>-7.3826668083929001E-2</v>
      </c>
      <c r="K8" s="155">
        <f>IF(D8=1,54.8,52.2)</f>
        <v>54.8</v>
      </c>
      <c r="L8" s="155">
        <f t="shared" ref="L8" si="1">K8*H8</f>
        <v>904.19999999999993</v>
      </c>
      <c r="M8" s="162">
        <v>1.45</v>
      </c>
      <c r="N8" s="155">
        <v>10</v>
      </c>
      <c r="O8" s="159">
        <f t="shared" ref="O8" si="2">(L8*M8)+N8</f>
        <v>1321.09</v>
      </c>
    </row>
    <row r="9" spans="2:15" s="30" customFormat="1" x14ac:dyDescent="0.2">
      <c r="C9" s="38"/>
      <c r="D9" s="38"/>
      <c r="E9" s="39"/>
      <c r="F9" s="48" t="str">
        <f>IF(D9="","",DATEDIF(E9,E$6,"Y"))</f>
        <v/>
      </c>
      <c r="G9" s="156"/>
      <c r="H9" s="156"/>
      <c r="I9" s="157" t="str">
        <f>IF(D9="","",IF($F9=1,0.00206*$G9^2-0.1166*$G9+6.5273,0.00249*$G9^2-0.1858*$G9+9.036))</f>
        <v/>
      </c>
      <c r="J9" s="49" t="str">
        <f>IF(D9="","",(H9-I9)/I9*100)</f>
        <v/>
      </c>
      <c r="K9" s="158" t="str">
        <f>IF(D9="","",IF(D9=1,54.8,52.2))</f>
        <v/>
      </c>
      <c r="L9" s="158" t="str">
        <f>IF(D9="","",K9*H9)</f>
        <v/>
      </c>
      <c r="M9" s="163" t="str">
        <f>IF(D9="","",1.45)</f>
        <v/>
      </c>
      <c r="N9" s="158" t="str">
        <f t="shared" ref="N9:N24" si="3">IF(D9="","",10)</f>
        <v/>
      </c>
      <c r="O9" s="160" t="str">
        <f>IF(D9="","",(L9*M9)+N9)</f>
        <v/>
      </c>
    </row>
    <row r="10" spans="2:15" s="30" customFormat="1" x14ac:dyDescent="0.2">
      <c r="C10" s="38"/>
      <c r="D10" s="38"/>
      <c r="E10" s="39"/>
      <c r="F10" s="48" t="str">
        <f t="shared" ref="F10:F58" si="4">IF(D10="","",DATEDIF(E10,E$6,"Y"))</f>
        <v/>
      </c>
      <c r="G10" s="156"/>
      <c r="H10" s="156"/>
      <c r="I10" s="157" t="str">
        <f t="shared" ref="I10:I58" si="5">IF(D10="","",IF($F10=1,0.00206*$G10^2-0.1166*$G10+6.5273,0.00249*$G10^2-0.1858*$G10+9.036))</f>
        <v/>
      </c>
      <c r="J10" s="49" t="str">
        <f t="shared" ref="J10:J58" si="6">IF(D10="","",(H10-I10)/I10*100)</f>
        <v/>
      </c>
      <c r="K10" s="158" t="str">
        <f>IF(D10="","",IF(D10=1,54.8,52.2))</f>
        <v/>
      </c>
      <c r="L10" s="158" t="str">
        <f t="shared" ref="L10:L58" si="7">IF(D10="","",K10*H10)</f>
        <v/>
      </c>
      <c r="M10" s="163" t="str">
        <f t="shared" ref="M10:M58" si="8">IF(D10="","",1.45)</f>
        <v/>
      </c>
      <c r="N10" s="158" t="str">
        <f t="shared" si="3"/>
        <v/>
      </c>
      <c r="O10" s="160" t="str">
        <f t="shared" ref="O10:O58" si="9">IF(D10="","",(L10*M10)+N10)</f>
        <v/>
      </c>
    </row>
    <row r="11" spans="2:15" s="30" customFormat="1" x14ac:dyDescent="0.2">
      <c r="C11" s="38"/>
      <c r="D11" s="38"/>
      <c r="E11" s="39"/>
      <c r="F11" s="48" t="str">
        <f t="shared" si="4"/>
        <v/>
      </c>
      <c r="G11" s="156"/>
      <c r="H11" s="156"/>
      <c r="I11" s="157" t="str">
        <f t="shared" si="5"/>
        <v/>
      </c>
      <c r="J11" s="49" t="str">
        <f t="shared" si="6"/>
        <v/>
      </c>
      <c r="K11" s="158" t="str">
        <f>IF(D11="","",IF(D11=1,54.8,52.2))</f>
        <v/>
      </c>
      <c r="L11" s="158" t="str">
        <f t="shared" si="7"/>
        <v/>
      </c>
      <c r="M11" s="163" t="str">
        <f t="shared" si="8"/>
        <v/>
      </c>
      <c r="N11" s="158" t="str">
        <f t="shared" si="3"/>
        <v/>
      </c>
      <c r="O11" s="160" t="str">
        <f t="shared" si="9"/>
        <v/>
      </c>
    </row>
    <row r="12" spans="2:15" s="30" customFormat="1" x14ac:dyDescent="0.2">
      <c r="C12" s="38"/>
      <c r="D12" s="38"/>
      <c r="E12" s="39"/>
      <c r="F12" s="48" t="str">
        <f t="shared" si="4"/>
        <v/>
      </c>
      <c r="G12" s="156"/>
      <c r="H12" s="156"/>
      <c r="I12" s="157" t="str">
        <f t="shared" si="5"/>
        <v/>
      </c>
      <c r="J12" s="49" t="str">
        <f t="shared" si="6"/>
        <v/>
      </c>
      <c r="K12" s="158" t="str">
        <f>IF(D12="","",IF(D12=1,54.8,52.2))</f>
        <v/>
      </c>
      <c r="L12" s="158" t="str">
        <f t="shared" si="7"/>
        <v/>
      </c>
      <c r="M12" s="163" t="str">
        <f t="shared" si="8"/>
        <v/>
      </c>
      <c r="N12" s="158" t="str">
        <f t="shared" si="3"/>
        <v/>
      </c>
      <c r="O12" s="160" t="str">
        <f t="shared" si="9"/>
        <v/>
      </c>
    </row>
    <row r="13" spans="2:15" s="30" customFormat="1" x14ac:dyDescent="0.2">
      <c r="C13" s="38"/>
      <c r="D13" s="38"/>
      <c r="E13" s="39"/>
      <c r="F13" s="48" t="str">
        <f t="shared" si="4"/>
        <v/>
      </c>
      <c r="G13" s="156"/>
      <c r="H13" s="156"/>
      <c r="I13" s="157" t="str">
        <f t="shared" si="5"/>
        <v/>
      </c>
      <c r="J13" s="49" t="str">
        <f t="shared" si="6"/>
        <v/>
      </c>
      <c r="K13" s="158" t="str">
        <f t="shared" ref="K13:K58" si="10">IF(D13="","",IF(D13=1,54.8,52.2))</f>
        <v/>
      </c>
      <c r="L13" s="158" t="str">
        <f t="shared" si="7"/>
        <v/>
      </c>
      <c r="M13" s="163" t="str">
        <f t="shared" si="8"/>
        <v/>
      </c>
      <c r="N13" s="158" t="str">
        <f t="shared" si="3"/>
        <v/>
      </c>
      <c r="O13" s="160" t="str">
        <f t="shared" si="9"/>
        <v/>
      </c>
    </row>
    <row r="14" spans="2:15" s="30" customFormat="1" x14ac:dyDescent="0.2">
      <c r="C14" s="38"/>
      <c r="D14" s="38"/>
      <c r="E14" s="39"/>
      <c r="F14" s="48" t="str">
        <f t="shared" si="4"/>
        <v/>
      </c>
      <c r="G14" s="156"/>
      <c r="H14" s="156"/>
      <c r="I14" s="157" t="str">
        <f t="shared" si="5"/>
        <v/>
      </c>
      <c r="J14" s="49" t="str">
        <f t="shared" si="6"/>
        <v/>
      </c>
      <c r="K14" s="158" t="str">
        <f t="shared" si="10"/>
        <v/>
      </c>
      <c r="L14" s="158" t="str">
        <f t="shared" si="7"/>
        <v/>
      </c>
      <c r="M14" s="163" t="str">
        <f t="shared" si="8"/>
        <v/>
      </c>
      <c r="N14" s="158" t="str">
        <f t="shared" si="3"/>
        <v/>
      </c>
      <c r="O14" s="160" t="str">
        <f t="shared" si="9"/>
        <v/>
      </c>
    </row>
    <row r="15" spans="2:15" s="30" customFormat="1" x14ac:dyDescent="0.2">
      <c r="C15" s="38"/>
      <c r="D15" s="38"/>
      <c r="E15" s="39"/>
      <c r="F15" s="48" t="str">
        <f t="shared" si="4"/>
        <v/>
      </c>
      <c r="G15" s="156"/>
      <c r="H15" s="156"/>
      <c r="I15" s="157" t="str">
        <f t="shared" si="5"/>
        <v/>
      </c>
      <c r="J15" s="49" t="str">
        <f t="shared" si="6"/>
        <v/>
      </c>
      <c r="K15" s="158" t="str">
        <f t="shared" si="10"/>
        <v/>
      </c>
      <c r="L15" s="158" t="str">
        <f t="shared" si="7"/>
        <v/>
      </c>
      <c r="M15" s="163" t="str">
        <f t="shared" si="8"/>
        <v/>
      </c>
      <c r="N15" s="158" t="str">
        <f t="shared" si="3"/>
        <v/>
      </c>
      <c r="O15" s="160" t="str">
        <f t="shared" si="9"/>
        <v/>
      </c>
    </row>
    <row r="16" spans="2:15" s="30" customFormat="1" x14ac:dyDescent="0.2">
      <c r="C16" s="38"/>
      <c r="D16" s="38"/>
      <c r="E16" s="39"/>
      <c r="F16" s="48" t="str">
        <f t="shared" si="4"/>
        <v/>
      </c>
      <c r="G16" s="156"/>
      <c r="H16" s="156"/>
      <c r="I16" s="157" t="str">
        <f t="shared" si="5"/>
        <v/>
      </c>
      <c r="J16" s="49" t="str">
        <f t="shared" si="6"/>
        <v/>
      </c>
      <c r="K16" s="158" t="str">
        <f t="shared" si="10"/>
        <v/>
      </c>
      <c r="L16" s="158" t="str">
        <f t="shared" si="7"/>
        <v/>
      </c>
      <c r="M16" s="163" t="str">
        <f t="shared" si="8"/>
        <v/>
      </c>
      <c r="N16" s="158" t="str">
        <f t="shared" si="3"/>
        <v/>
      </c>
      <c r="O16" s="160" t="str">
        <f t="shared" si="9"/>
        <v/>
      </c>
    </row>
    <row r="17" spans="3:15" s="30" customFormat="1" x14ac:dyDescent="0.2">
      <c r="C17" s="38"/>
      <c r="D17" s="38"/>
      <c r="E17" s="39"/>
      <c r="F17" s="48" t="str">
        <f t="shared" si="4"/>
        <v/>
      </c>
      <c r="G17" s="156"/>
      <c r="H17" s="156"/>
      <c r="I17" s="157" t="str">
        <f t="shared" si="5"/>
        <v/>
      </c>
      <c r="J17" s="49" t="str">
        <f t="shared" si="6"/>
        <v/>
      </c>
      <c r="K17" s="158" t="str">
        <f t="shared" si="10"/>
        <v/>
      </c>
      <c r="L17" s="158" t="str">
        <f t="shared" si="7"/>
        <v/>
      </c>
      <c r="M17" s="163" t="str">
        <f t="shared" si="8"/>
        <v/>
      </c>
      <c r="N17" s="158" t="str">
        <f t="shared" si="3"/>
        <v/>
      </c>
      <c r="O17" s="160" t="str">
        <f t="shared" si="9"/>
        <v/>
      </c>
    </row>
    <row r="18" spans="3:15" s="30" customFormat="1" x14ac:dyDescent="0.2">
      <c r="C18" s="38"/>
      <c r="D18" s="38"/>
      <c r="E18" s="39"/>
      <c r="F18" s="48" t="str">
        <f t="shared" si="4"/>
        <v/>
      </c>
      <c r="G18" s="156"/>
      <c r="H18" s="156"/>
      <c r="I18" s="157" t="str">
        <f t="shared" si="5"/>
        <v/>
      </c>
      <c r="J18" s="49" t="str">
        <f t="shared" si="6"/>
        <v/>
      </c>
      <c r="K18" s="158" t="str">
        <f t="shared" si="10"/>
        <v/>
      </c>
      <c r="L18" s="158" t="str">
        <f t="shared" si="7"/>
        <v/>
      </c>
      <c r="M18" s="163" t="str">
        <f t="shared" si="8"/>
        <v/>
      </c>
      <c r="N18" s="158" t="str">
        <f t="shared" si="3"/>
        <v/>
      </c>
      <c r="O18" s="160" t="str">
        <f t="shared" si="9"/>
        <v/>
      </c>
    </row>
    <row r="19" spans="3:15" s="30" customFormat="1" x14ac:dyDescent="0.2">
      <c r="C19" s="38"/>
      <c r="D19" s="38"/>
      <c r="E19" s="39"/>
      <c r="F19" s="48" t="str">
        <f t="shared" si="4"/>
        <v/>
      </c>
      <c r="G19" s="156"/>
      <c r="H19" s="156"/>
      <c r="I19" s="157" t="str">
        <f t="shared" si="5"/>
        <v/>
      </c>
      <c r="J19" s="49" t="str">
        <f t="shared" si="6"/>
        <v/>
      </c>
      <c r="K19" s="158" t="str">
        <f t="shared" si="10"/>
        <v/>
      </c>
      <c r="L19" s="158" t="str">
        <f t="shared" si="7"/>
        <v/>
      </c>
      <c r="M19" s="163" t="str">
        <f t="shared" si="8"/>
        <v/>
      </c>
      <c r="N19" s="158" t="str">
        <f t="shared" si="3"/>
        <v/>
      </c>
      <c r="O19" s="160" t="str">
        <f t="shared" si="9"/>
        <v/>
      </c>
    </row>
    <row r="20" spans="3:15" s="30" customFormat="1" x14ac:dyDescent="0.2">
      <c r="C20" s="38"/>
      <c r="D20" s="38"/>
      <c r="E20" s="39"/>
      <c r="F20" s="48" t="str">
        <f t="shared" si="4"/>
        <v/>
      </c>
      <c r="G20" s="156"/>
      <c r="H20" s="156"/>
      <c r="I20" s="157" t="str">
        <f t="shared" si="5"/>
        <v/>
      </c>
      <c r="J20" s="49" t="str">
        <f t="shared" si="6"/>
        <v/>
      </c>
      <c r="K20" s="158" t="str">
        <f t="shared" si="10"/>
        <v/>
      </c>
      <c r="L20" s="158" t="str">
        <f t="shared" si="7"/>
        <v/>
      </c>
      <c r="M20" s="163" t="str">
        <f t="shared" si="8"/>
        <v/>
      </c>
      <c r="N20" s="158" t="str">
        <f t="shared" si="3"/>
        <v/>
      </c>
      <c r="O20" s="160" t="str">
        <f t="shared" si="9"/>
        <v/>
      </c>
    </row>
    <row r="21" spans="3:15" s="30" customFormat="1" x14ac:dyDescent="0.2">
      <c r="C21" s="38"/>
      <c r="D21" s="38"/>
      <c r="E21" s="39"/>
      <c r="F21" s="48" t="str">
        <f t="shared" si="4"/>
        <v/>
      </c>
      <c r="G21" s="156"/>
      <c r="H21" s="156"/>
      <c r="I21" s="157" t="str">
        <f t="shared" si="5"/>
        <v/>
      </c>
      <c r="J21" s="49" t="str">
        <f t="shared" si="6"/>
        <v/>
      </c>
      <c r="K21" s="158" t="str">
        <f t="shared" si="10"/>
        <v/>
      </c>
      <c r="L21" s="158" t="str">
        <f t="shared" si="7"/>
        <v/>
      </c>
      <c r="M21" s="163" t="str">
        <f t="shared" si="8"/>
        <v/>
      </c>
      <c r="N21" s="158" t="str">
        <f t="shared" si="3"/>
        <v/>
      </c>
      <c r="O21" s="160" t="str">
        <f t="shared" si="9"/>
        <v/>
      </c>
    </row>
    <row r="22" spans="3:15" s="30" customFormat="1" x14ac:dyDescent="0.2">
      <c r="C22" s="38"/>
      <c r="D22" s="38"/>
      <c r="E22" s="39"/>
      <c r="F22" s="48" t="str">
        <f t="shared" si="4"/>
        <v/>
      </c>
      <c r="G22" s="156"/>
      <c r="H22" s="156"/>
      <c r="I22" s="157" t="str">
        <f t="shared" si="5"/>
        <v/>
      </c>
      <c r="J22" s="49" t="str">
        <f t="shared" si="6"/>
        <v/>
      </c>
      <c r="K22" s="158" t="str">
        <f t="shared" si="10"/>
        <v/>
      </c>
      <c r="L22" s="158" t="str">
        <f t="shared" si="7"/>
        <v/>
      </c>
      <c r="M22" s="163" t="str">
        <f t="shared" si="8"/>
        <v/>
      </c>
      <c r="N22" s="158" t="str">
        <f t="shared" si="3"/>
        <v/>
      </c>
      <c r="O22" s="160" t="str">
        <f t="shared" si="9"/>
        <v/>
      </c>
    </row>
    <row r="23" spans="3:15" s="30" customFormat="1" x14ac:dyDescent="0.2">
      <c r="C23" s="38"/>
      <c r="D23" s="38"/>
      <c r="E23" s="39"/>
      <c r="F23" s="48" t="str">
        <f t="shared" si="4"/>
        <v/>
      </c>
      <c r="G23" s="156"/>
      <c r="H23" s="156"/>
      <c r="I23" s="157" t="str">
        <f t="shared" si="5"/>
        <v/>
      </c>
      <c r="J23" s="49" t="str">
        <f t="shared" si="6"/>
        <v/>
      </c>
      <c r="K23" s="158" t="str">
        <f t="shared" si="10"/>
        <v/>
      </c>
      <c r="L23" s="158" t="str">
        <f t="shared" si="7"/>
        <v/>
      </c>
      <c r="M23" s="163" t="str">
        <f t="shared" si="8"/>
        <v/>
      </c>
      <c r="N23" s="158" t="str">
        <f t="shared" si="3"/>
        <v/>
      </c>
      <c r="O23" s="160" t="str">
        <f t="shared" si="9"/>
        <v/>
      </c>
    </row>
    <row r="24" spans="3:15" s="30" customFormat="1" x14ac:dyDescent="0.2">
      <c r="C24" s="38"/>
      <c r="D24" s="38"/>
      <c r="E24" s="39"/>
      <c r="F24" s="48" t="str">
        <f t="shared" si="4"/>
        <v/>
      </c>
      <c r="G24" s="156"/>
      <c r="H24" s="156"/>
      <c r="I24" s="157" t="str">
        <f t="shared" si="5"/>
        <v/>
      </c>
      <c r="J24" s="49" t="str">
        <f t="shared" si="6"/>
        <v/>
      </c>
      <c r="K24" s="158" t="str">
        <f t="shared" si="10"/>
        <v/>
      </c>
      <c r="L24" s="158" t="str">
        <f t="shared" si="7"/>
        <v/>
      </c>
      <c r="M24" s="163" t="str">
        <f t="shared" si="8"/>
        <v/>
      </c>
      <c r="N24" s="158" t="str">
        <f t="shared" si="3"/>
        <v/>
      </c>
      <c r="O24" s="160" t="str">
        <f t="shared" si="9"/>
        <v/>
      </c>
    </row>
    <row r="25" spans="3:15" s="30" customFormat="1" x14ac:dyDescent="0.2">
      <c r="C25" s="38"/>
      <c r="D25" s="38"/>
      <c r="E25" s="39"/>
      <c r="F25" s="48" t="str">
        <f t="shared" si="4"/>
        <v/>
      </c>
      <c r="G25" s="156"/>
      <c r="H25" s="156"/>
      <c r="I25" s="157" t="str">
        <f t="shared" si="5"/>
        <v/>
      </c>
      <c r="J25" s="49" t="str">
        <f t="shared" si="6"/>
        <v/>
      </c>
      <c r="K25" s="158" t="str">
        <f t="shared" si="10"/>
        <v/>
      </c>
      <c r="L25" s="158" t="str">
        <f t="shared" si="7"/>
        <v/>
      </c>
      <c r="M25" s="163" t="str">
        <f t="shared" si="8"/>
        <v/>
      </c>
      <c r="N25" s="158" t="str">
        <f>IF(D25="","",10)</f>
        <v/>
      </c>
      <c r="O25" s="160" t="str">
        <f t="shared" si="9"/>
        <v/>
      </c>
    </row>
    <row r="26" spans="3:15" s="30" customFormat="1" x14ac:dyDescent="0.2">
      <c r="C26" s="38"/>
      <c r="D26" s="38"/>
      <c r="E26" s="39"/>
      <c r="F26" s="48" t="str">
        <f t="shared" si="4"/>
        <v/>
      </c>
      <c r="G26" s="156"/>
      <c r="H26" s="156"/>
      <c r="I26" s="157" t="str">
        <f t="shared" si="5"/>
        <v/>
      </c>
      <c r="J26" s="49" t="str">
        <f t="shared" si="6"/>
        <v/>
      </c>
      <c r="K26" s="158" t="str">
        <f t="shared" si="10"/>
        <v/>
      </c>
      <c r="L26" s="158" t="str">
        <f t="shared" si="7"/>
        <v/>
      </c>
      <c r="M26" s="163" t="str">
        <f t="shared" si="8"/>
        <v/>
      </c>
      <c r="N26" s="158" t="str">
        <f t="shared" ref="N26:N58" si="11">IF(D26="","",10)</f>
        <v/>
      </c>
      <c r="O26" s="160" t="str">
        <f t="shared" si="9"/>
        <v/>
      </c>
    </row>
    <row r="27" spans="3:15" s="30" customFormat="1" x14ac:dyDescent="0.2">
      <c r="C27" s="38"/>
      <c r="D27" s="38"/>
      <c r="E27" s="39"/>
      <c r="F27" s="48" t="str">
        <f t="shared" si="4"/>
        <v/>
      </c>
      <c r="G27" s="156"/>
      <c r="H27" s="156"/>
      <c r="I27" s="157" t="str">
        <f t="shared" si="5"/>
        <v/>
      </c>
      <c r="J27" s="49" t="str">
        <f t="shared" si="6"/>
        <v/>
      </c>
      <c r="K27" s="158" t="str">
        <f t="shared" si="10"/>
        <v/>
      </c>
      <c r="L27" s="158" t="str">
        <f t="shared" si="7"/>
        <v/>
      </c>
      <c r="M27" s="163" t="str">
        <f t="shared" si="8"/>
        <v/>
      </c>
      <c r="N27" s="158" t="str">
        <f t="shared" si="11"/>
        <v/>
      </c>
      <c r="O27" s="160" t="str">
        <f t="shared" si="9"/>
        <v/>
      </c>
    </row>
    <row r="28" spans="3:15" s="30" customFormat="1" x14ac:dyDescent="0.2">
      <c r="C28" s="38"/>
      <c r="D28" s="38"/>
      <c r="E28" s="39"/>
      <c r="F28" s="48" t="str">
        <f t="shared" si="4"/>
        <v/>
      </c>
      <c r="G28" s="156"/>
      <c r="H28" s="156"/>
      <c r="I28" s="157" t="str">
        <f t="shared" si="5"/>
        <v/>
      </c>
      <c r="J28" s="49" t="str">
        <f t="shared" si="6"/>
        <v/>
      </c>
      <c r="K28" s="158" t="str">
        <f t="shared" si="10"/>
        <v/>
      </c>
      <c r="L28" s="158" t="str">
        <f t="shared" si="7"/>
        <v/>
      </c>
      <c r="M28" s="163" t="str">
        <f t="shared" si="8"/>
        <v/>
      </c>
      <c r="N28" s="158" t="str">
        <f t="shared" si="11"/>
        <v/>
      </c>
      <c r="O28" s="160" t="str">
        <f t="shared" si="9"/>
        <v/>
      </c>
    </row>
    <row r="29" spans="3:15" s="30" customFormat="1" x14ac:dyDescent="0.2">
      <c r="C29" s="38"/>
      <c r="D29" s="38"/>
      <c r="E29" s="39"/>
      <c r="F29" s="48" t="str">
        <f t="shared" si="4"/>
        <v/>
      </c>
      <c r="G29" s="156"/>
      <c r="H29" s="156"/>
      <c r="I29" s="157" t="str">
        <f t="shared" si="5"/>
        <v/>
      </c>
      <c r="J29" s="49" t="str">
        <f t="shared" si="6"/>
        <v/>
      </c>
      <c r="K29" s="158" t="str">
        <f t="shared" si="10"/>
        <v/>
      </c>
      <c r="L29" s="158" t="str">
        <f t="shared" si="7"/>
        <v/>
      </c>
      <c r="M29" s="163" t="str">
        <f t="shared" si="8"/>
        <v/>
      </c>
      <c r="N29" s="158" t="str">
        <f t="shared" si="11"/>
        <v/>
      </c>
      <c r="O29" s="160" t="str">
        <f t="shared" si="9"/>
        <v/>
      </c>
    </row>
    <row r="30" spans="3:15" s="30" customFormat="1" x14ac:dyDescent="0.2">
      <c r="C30" s="38"/>
      <c r="D30" s="38"/>
      <c r="E30" s="39"/>
      <c r="F30" s="48" t="str">
        <f t="shared" si="4"/>
        <v/>
      </c>
      <c r="G30" s="156"/>
      <c r="H30" s="156"/>
      <c r="I30" s="157" t="str">
        <f t="shared" si="5"/>
        <v/>
      </c>
      <c r="J30" s="49" t="str">
        <f t="shared" si="6"/>
        <v/>
      </c>
      <c r="K30" s="158" t="str">
        <f t="shared" si="10"/>
        <v/>
      </c>
      <c r="L30" s="158" t="str">
        <f t="shared" si="7"/>
        <v/>
      </c>
      <c r="M30" s="163" t="str">
        <f t="shared" si="8"/>
        <v/>
      </c>
      <c r="N30" s="158" t="str">
        <f t="shared" si="11"/>
        <v/>
      </c>
      <c r="O30" s="160" t="str">
        <f t="shared" si="9"/>
        <v/>
      </c>
    </row>
    <row r="31" spans="3:15" s="30" customFormat="1" x14ac:dyDescent="0.2">
      <c r="C31" s="38"/>
      <c r="D31" s="38"/>
      <c r="E31" s="39"/>
      <c r="F31" s="48" t="str">
        <f t="shared" si="4"/>
        <v/>
      </c>
      <c r="G31" s="156"/>
      <c r="H31" s="156"/>
      <c r="I31" s="157" t="str">
        <f t="shared" si="5"/>
        <v/>
      </c>
      <c r="J31" s="49" t="str">
        <f t="shared" si="6"/>
        <v/>
      </c>
      <c r="K31" s="158" t="str">
        <f t="shared" si="10"/>
        <v/>
      </c>
      <c r="L31" s="158" t="str">
        <f t="shared" si="7"/>
        <v/>
      </c>
      <c r="M31" s="163" t="str">
        <f t="shared" si="8"/>
        <v/>
      </c>
      <c r="N31" s="158" t="str">
        <f t="shared" si="11"/>
        <v/>
      </c>
      <c r="O31" s="160" t="str">
        <f t="shared" si="9"/>
        <v/>
      </c>
    </row>
    <row r="32" spans="3:15" s="30" customFormat="1" x14ac:dyDescent="0.2">
      <c r="C32" s="38"/>
      <c r="D32" s="38"/>
      <c r="E32" s="39"/>
      <c r="F32" s="48" t="str">
        <f t="shared" si="4"/>
        <v/>
      </c>
      <c r="G32" s="156"/>
      <c r="H32" s="156"/>
      <c r="I32" s="157" t="str">
        <f t="shared" si="5"/>
        <v/>
      </c>
      <c r="J32" s="49" t="str">
        <f t="shared" si="6"/>
        <v/>
      </c>
      <c r="K32" s="158" t="str">
        <f t="shared" si="10"/>
        <v/>
      </c>
      <c r="L32" s="158" t="str">
        <f t="shared" si="7"/>
        <v/>
      </c>
      <c r="M32" s="163" t="str">
        <f t="shared" si="8"/>
        <v/>
      </c>
      <c r="N32" s="158" t="str">
        <f t="shared" si="11"/>
        <v/>
      </c>
      <c r="O32" s="160" t="str">
        <f t="shared" si="9"/>
        <v/>
      </c>
    </row>
    <row r="33" spans="3:15" s="30" customFormat="1" x14ac:dyDescent="0.2">
      <c r="C33" s="38"/>
      <c r="D33" s="38"/>
      <c r="E33" s="39"/>
      <c r="F33" s="48" t="str">
        <f t="shared" si="4"/>
        <v/>
      </c>
      <c r="G33" s="156"/>
      <c r="H33" s="156"/>
      <c r="I33" s="157" t="str">
        <f t="shared" si="5"/>
        <v/>
      </c>
      <c r="J33" s="49" t="str">
        <f t="shared" si="6"/>
        <v/>
      </c>
      <c r="K33" s="158" t="str">
        <f t="shared" si="10"/>
        <v/>
      </c>
      <c r="L33" s="158" t="str">
        <f t="shared" si="7"/>
        <v/>
      </c>
      <c r="M33" s="163" t="str">
        <f t="shared" si="8"/>
        <v/>
      </c>
      <c r="N33" s="158" t="str">
        <f t="shared" si="11"/>
        <v/>
      </c>
      <c r="O33" s="160" t="str">
        <f t="shared" si="9"/>
        <v/>
      </c>
    </row>
    <row r="34" spans="3:15" s="30" customFormat="1" x14ac:dyDescent="0.2">
      <c r="C34" s="38"/>
      <c r="D34" s="38"/>
      <c r="E34" s="39"/>
      <c r="F34" s="48" t="str">
        <f t="shared" si="4"/>
        <v/>
      </c>
      <c r="G34" s="156"/>
      <c r="H34" s="156"/>
      <c r="I34" s="157" t="str">
        <f t="shared" si="5"/>
        <v/>
      </c>
      <c r="J34" s="49" t="str">
        <f t="shared" si="6"/>
        <v/>
      </c>
      <c r="K34" s="158" t="str">
        <f t="shared" si="10"/>
        <v/>
      </c>
      <c r="L34" s="158" t="str">
        <f t="shared" si="7"/>
        <v/>
      </c>
      <c r="M34" s="163" t="str">
        <f t="shared" si="8"/>
        <v/>
      </c>
      <c r="N34" s="158" t="str">
        <f t="shared" si="11"/>
        <v/>
      </c>
      <c r="O34" s="160" t="str">
        <f t="shared" si="9"/>
        <v/>
      </c>
    </row>
    <row r="35" spans="3:15" s="30" customFormat="1" x14ac:dyDescent="0.2">
      <c r="C35" s="38"/>
      <c r="D35" s="38"/>
      <c r="E35" s="39"/>
      <c r="F35" s="48" t="str">
        <f t="shared" si="4"/>
        <v/>
      </c>
      <c r="G35" s="156"/>
      <c r="H35" s="156"/>
      <c r="I35" s="157" t="str">
        <f t="shared" si="5"/>
        <v/>
      </c>
      <c r="J35" s="49" t="str">
        <f t="shared" si="6"/>
        <v/>
      </c>
      <c r="K35" s="158" t="str">
        <f t="shared" si="10"/>
        <v/>
      </c>
      <c r="L35" s="158" t="str">
        <f t="shared" si="7"/>
        <v/>
      </c>
      <c r="M35" s="163" t="str">
        <f t="shared" si="8"/>
        <v/>
      </c>
      <c r="N35" s="158" t="str">
        <f t="shared" si="11"/>
        <v/>
      </c>
      <c r="O35" s="160" t="str">
        <f t="shared" si="9"/>
        <v/>
      </c>
    </row>
    <row r="36" spans="3:15" s="30" customFormat="1" x14ac:dyDescent="0.2">
      <c r="C36" s="38"/>
      <c r="D36" s="38"/>
      <c r="E36" s="39"/>
      <c r="F36" s="48" t="str">
        <f t="shared" si="4"/>
        <v/>
      </c>
      <c r="G36" s="156"/>
      <c r="H36" s="156"/>
      <c r="I36" s="157" t="str">
        <f t="shared" si="5"/>
        <v/>
      </c>
      <c r="J36" s="49" t="str">
        <f t="shared" si="6"/>
        <v/>
      </c>
      <c r="K36" s="158" t="str">
        <f t="shared" si="10"/>
        <v/>
      </c>
      <c r="L36" s="158" t="str">
        <f t="shared" si="7"/>
        <v/>
      </c>
      <c r="M36" s="163" t="str">
        <f t="shared" si="8"/>
        <v/>
      </c>
      <c r="N36" s="158" t="str">
        <f t="shared" si="11"/>
        <v/>
      </c>
      <c r="O36" s="160" t="str">
        <f t="shared" si="9"/>
        <v/>
      </c>
    </row>
    <row r="37" spans="3:15" s="30" customFormat="1" x14ac:dyDescent="0.2">
      <c r="C37" s="38"/>
      <c r="D37" s="38"/>
      <c r="E37" s="39"/>
      <c r="F37" s="48" t="str">
        <f t="shared" si="4"/>
        <v/>
      </c>
      <c r="G37" s="156"/>
      <c r="H37" s="156"/>
      <c r="I37" s="157" t="str">
        <f t="shared" si="5"/>
        <v/>
      </c>
      <c r="J37" s="49" t="str">
        <f t="shared" si="6"/>
        <v/>
      </c>
      <c r="K37" s="158" t="str">
        <f t="shared" si="10"/>
        <v/>
      </c>
      <c r="L37" s="158" t="str">
        <f t="shared" si="7"/>
        <v/>
      </c>
      <c r="M37" s="163" t="str">
        <f t="shared" si="8"/>
        <v/>
      </c>
      <c r="N37" s="158" t="str">
        <f t="shared" si="11"/>
        <v/>
      </c>
      <c r="O37" s="160" t="str">
        <f t="shared" si="9"/>
        <v/>
      </c>
    </row>
    <row r="38" spans="3:15" s="30" customFormat="1" x14ac:dyDescent="0.2">
      <c r="C38" s="38"/>
      <c r="D38" s="38"/>
      <c r="E38" s="39"/>
      <c r="F38" s="48" t="str">
        <f t="shared" si="4"/>
        <v/>
      </c>
      <c r="G38" s="156"/>
      <c r="H38" s="156"/>
      <c r="I38" s="157" t="str">
        <f t="shared" si="5"/>
        <v/>
      </c>
      <c r="J38" s="49" t="str">
        <f t="shared" si="6"/>
        <v/>
      </c>
      <c r="K38" s="158" t="str">
        <f t="shared" si="10"/>
        <v/>
      </c>
      <c r="L38" s="158" t="str">
        <f t="shared" si="7"/>
        <v/>
      </c>
      <c r="M38" s="163" t="str">
        <f t="shared" si="8"/>
        <v/>
      </c>
      <c r="N38" s="158" t="str">
        <f t="shared" si="11"/>
        <v/>
      </c>
      <c r="O38" s="160" t="str">
        <f t="shared" si="9"/>
        <v/>
      </c>
    </row>
    <row r="39" spans="3:15" s="30" customFormat="1" x14ac:dyDescent="0.2">
      <c r="C39" s="38"/>
      <c r="D39" s="38"/>
      <c r="E39" s="39"/>
      <c r="F39" s="48" t="str">
        <f t="shared" si="4"/>
        <v/>
      </c>
      <c r="G39" s="156"/>
      <c r="H39" s="156"/>
      <c r="I39" s="157" t="str">
        <f t="shared" si="5"/>
        <v/>
      </c>
      <c r="J39" s="49" t="str">
        <f t="shared" si="6"/>
        <v/>
      </c>
      <c r="K39" s="158" t="str">
        <f t="shared" si="10"/>
        <v/>
      </c>
      <c r="L39" s="158" t="str">
        <f t="shared" si="7"/>
        <v/>
      </c>
      <c r="M39" s="163" t="str">
        <f t="shared" si="8"/>
        <v/>
      </c>
      <c r="N39" s="158" t="str">
        <f t="shared" si="11"/>
        <v/>
      </c>
      <c r="O39" s="160" t="str">
        <f t="shared" si="9"/>
        <v/>
      </c>
    </row>
    <row r="40" spans="3:15" s="30" customFormat="1" x14ac:dyDescent="0.2">
      <c r="C40" s="38"/>
      <c r="D40" s="38"/>
      <c r="E40" s="39"/>
      <c r="F40" s="48" t="str">
        <f t="shared" si="4"/>
        <v/>
      </c>
      <c r="G40" s="156"/>
      <c r="H40" s="156"/>
      <c r="I40" s="157" t="str">
        <f t="shared" si="5"/>
        <v/>
      </c>
      <c r="J40" s="49" t="str">
        <f t="shared" si="6"/>
        <v/>
      </c>
      <c r="K40" s="158" t="str">
        <f t="shared" si="10"/>
        <v/>
      </c>
      <c r="L40" s="158" t="str">
        <f t="shared" si="7"/>
        <v/>
      </c>
      <c r="M40" s="163" t="str">
        <f t="shared" si="8"/>
        <v/>
      </c>
      <c r="N40" s="158" t="str">
        <f t="shared" si="11"/>
        <v/>
      </c>
      <c r="O40" s="160" t="str">
        <f t="shared" si="9"/>
        <v/>
      </c>
    </row>
    <row r="41" spans="3:15" s="30" customFormat="1" x14ac:dyDescent="0.2">
      <c r="C41" s="38"/>
      <c r="D41" s="38"/>
      <c r="E41" s="39"/>
      <c r="F41" s="48" t="str">
        <f t="shared" si="4"/>
        <v/>
      </c>
      <c r="G41" s="156"/>
      <c r="H41" s="156"/>
      <c r="I41" s="157" t="str">
        <f t="shared" si="5"/>
        <v/>
      </c>
      <c r="J41" s="49" t="str">
        <f t="shared" si="6"/>
        <v/>
      </c>
      <c r="K41" s="158" t="str">
        <f t="shared" si="10"/>
        <v/>
      </c>
      <c r="L41" s="158" t="str">
        <f t="shared" si="7"/>
        <v/>
      </c>
      <c r="M41" s="163" t="str">
        <f t="shared" si="8"/>
        <v/>
      </c>
      <c r="N41" s="158" t="str">
        <f t="shared" si="11"/>
        <v/>
      </c>
      <c r="O41" s="160" t="str">
        <f t="shared" si="9"/>
        <v/>
      </c>
    </row>
    <row r="42" spans="3:15" s="30" customFormat="1" x14ac:dyDescent="0.2">
      <c r="C42" s="38"/>
      <c r="D42" s="38"/>
      <c r="E42" s="39"/>
      <c r="F42" s="48" t="str">
        <f t="shared" si="4"/>
        <v/>
      </c>
      <c r="G42" s="156"/>
      <c r="H42" s="156"/>
      <c r="I42" s="157" t="str">
        <f t="shared" si="5"/>
        <v/>
      </c>
      <c r="J42" s="49" t="str">
        <f t="shared" si="6"/>
        <v/>
      </c>
      <c r="K42" s="158" t="str">
        <f t="shared" si="10"/>
        <v/>
      </c>
      <c r="L42" s="158" t="str">
        <f t="shared" si="7"/>
        <v/>
      </c>
      <c r="M42" s="163" t="str">
        <f t="shared" si="8"/>
        <v/>
      </c>
      <c r="N42" s="158" t="str">
        <f t="shared" si="11"/>
        <v/>
      </c>
      <c r="O42" s="160" t="str">
        <f t="shared" si="9"/>
        <v/>
      </c>
    </row>
    <row r="43" spans="3:15" s="30" customFormat="1" x14ac:dyDescent="0.2">
      <c r="C43" s="38"/>
      <c r="D43" s="38"/>
      <c r="E43" s="39"/>
      <c r="F43" s="48" t="str">
        <f t="shared" si="4"/>
        <v/>
      </c>
      <c r="G43" s="156"/>
      <c r="H43" s="156"/>
      <c r="I43" s="157" t="str">
        <f t="shared" si="5"/>
        <v/>
      </c>
      <c r="J43" s="49" t="str">
        <f t="shared" si="6"/>
        <v/>
      </c>
      <c r="K43" s="158" t="str">
        <f t="shared" si="10"/>
        <v/>
      </c>
      <c r="L43" s="158" t="str">
        <f t="shared" si="7"/>
        <v/>
      </c>
      <c r="M43" s="163" t="str">
        <f t="shared" si="8"/>
        <v/>
      </c>
      <c r="N43" s="158" t="str">
        <f t="shared" si="11"/>
        <v/>
      </c>
      <c r="O43" s="160" t="str">
        <f t="shared" si="9"/>
        <v/>
      </c>
    </row>
    <row r="44" spans="3:15" s="30" customFormat="1" x14ac:dyDescent="0.2">
      <c r="C44" s="38"/>
      <c r="D44" s="38"/>
      <c r="E44" s="39"/>
      <c r="F44" s="48" t="str">
        <f t="shared" si="4"/>
        <v/>
      </c>
      <c r="G44" s="156"/>
      <c r="H44" s="156"/>
      <c r="I44" s="157" t="str">
        <f t="shared" si="5"/>
        <v/>
      </c>
      <c r="J44" s="49" t="str">
        <f t="shared" si="6"/>
        <v/>
      </c>
      <c r="K44" s="158" t="str">
        <f t="shared" si="10"/>
        <v/>
      </c>
      <c r="L44" s="158" t="str">
        <f t="shared" si="7"/>
        <v/>
      </c>
      <c r="M44" s="163" t="str">
        <f t="shared" si="8"/>
        <v/>
      </c>
      <c r="N44" s="158" t="str">
        <f t="shared" si="11"/>
        <v/>
      </c>
      <c r="O44" s="160" t="str">
        <f t="shared" si="9"/>
        <v/>
      </c>
    </row>
    <row r="45" spans="3:15" s="30" customFormat="1" x14ac:dyDescent="0.2">
      <c r="C45" s="38"/>
      <c r="D45" s="38"/>
      <c r="E45" s="39"/>
      <c r="F45" s="48" t="str">
        <f t="shared" si="4"/>
        <v/>
      </c>
      <c r="G45" s="156"/>
      <c r="H45" s="156"/>
      <c r="I45" s="157" t="str">
        <f t="shared" si="5"/>
        <v/>
      </c>
      <c r="J45" s="49" t="str">
        <f t="shared" si="6"/>
        <v/>
      </c>
      <c r="K45" s="158" t="str">
        <f t="shared" si="10"/>
        <v/>
      </c>
      <c r="L45" s="158" t="str">
        <f t="shared" si="7"/>
        <v/>
      </c>
      <c r="M45" s="163" t="str">
        <f t="shared" si="8"/>
        <v/>
      </c>
      <c r="N45" s="158" t="str">
        <f t="shared" si="11"/>
        <v/>
      </c>
      <c r="O45" s="160" t="str">
        <f t="shared" si="9"/>
        <v/>
      </c>
    </row>
    <row r="46" spans="3:15" s="30" customFormat="1" x14ac:dyDescent="0.2">
      <c r="C46" s="38"/>
      <c r="D46" s="38"/>
      <c r="E46" s="39"/>
      <c r="F46" s="48" t="str">
        <f t="shared" si="4"/>
        <v/>
      </c>
      <c r="G46" s="156"/>
      <c r="H46" s="156"/>
      <c r="I46" s="157" t="str">
        <f t="shared" si="5"/>
        <v/>
      </c>
      <c r="J46" s="49" t="str">
        <f t="shared" si="6"/>
        <v/>
      </c>
      <c r="K46" s="158" t="str">
        <f t="shared" si="10"/>
        <v/>
      </c>
      <c r="L46" s="158" t="str">
        <f t="shared" si="7"/>
        <v/>
      </c>
      <c r="M46" s="163" t="str">
        <f t="shared" si="8"/>
        <v/>
      </c>
      <c r="N46" s="158" t="str">
        <f t="shared" si="11"/>
        <v/>
      </c>
      <c r="O46" s="160" t="str">
        <f t="shared" si="9"/>
        <v/>
      </c>
    </row>
    <row r="47" spans="3:15" s="30" customFormat="1" x14ac:dyDescent="0.2">
      <c r="C47" s="38"/>
      <c r="D47" s="38"/>
      <c r="E47" s="39"/>
      <c r="F47" s="48" t="str">
        <f t="shared" si="4"/>
        <v/>
      </c>
      <c r="G47" s="156"/>
      <c r="H47" s="156"/>
      <c r="I47" s="157" t="str">
        <f t="shared" si="5"/>
        <v/>
      </c>
      <c r="J47" s="49" t="str">
        <f t="shared" si="6"/>
        <v/>
      </c>
      <c r="K47" s="158" t="str">
        <f t="shared" si="10"/>
        <v/>
      </c>
      <c r="L47" s="158" t="str">
        <f t="shared" si="7"/>
        <v/>
      </c>
      <c r="M47" s="163" t="str">
        <f t="shared" si="8"/>
        <v/>
      </c>
      <c r="N47" s="158" t="str">
        <f t="shared" si="11"/>
        <v/>
      </c>
      <c r="O47" s="160" t="str">
        <f t="shared" si="9"/>
        <v/>
      </c>
    </row>
    <row r="48" spans="3:15" s="30" customFormat="1" x14ac:dyDescent="0.2">
      <c r="C48" s="38"/>
      <c r="D48" s="38"/>
      <c r="E48" s="39"/>
      <c r="F48" s="48" t="str">
        <f t="shared" si="4"/>
        <v/>
      </c>
      <c r="G48" s="156"/>
      <c r="H48" s="156"/>
      <c r="I48" s="157" t="str">
        <f t="shared" si="5"/>
        <v/>
      </c>
      <c r="J48" s="49" t="str">
        <f t="shared" si="6"/>
        <v/>
      </c>
      <c r="K48" s="158" t="str">
        <f t="shared" si="10"/>
        <v/>
      </c>
      <c r="L48" s="158" t="str">
        <f t="shared" si="7"/>
        <v/>
      </c>
      <c r="M48" s="163" t="str">
        <f t="shared" si="8"/>
        <v/>
      </c>
      <c r="N48" s="158" t="str">
        <f t="shared" si="11"/>
        <v/>
      </c>
      <c r="O48" s="160" t="str">
        <f t="shared" si="9"/>
        <v/>
      </c>
    </row>
    <row r="49" spans="3:16" s="30" customFormat="1" x14ac:dyDescent="0.2">
      <c r="C49" s="38"/>
      <c r="D49" s="38"/>
      <c r="E49" s="39"/>
      <c r="F49" s="48" t="str">
        <f t="shared" si="4"/>
        <v/>
      </c>
      <c r="G49" s="156"/>
      <c r="H49" s="156"/>
      <c r="I49" s="157" t="str">
        <f t="shared" si="5"/>
        <v/>
      </c>
      <c r="J49" s="49" t="str">
        <f t="shared" si="6"/>
        <v/>
      </c>
      <c r="K49" s="158" t="str">
        <f t="shared" si="10"/>
        <v/>
      </c>
      <c r="L49" s="158" t="str">
        <f t="shared" si="7"/>
        <v/>
      </c>
      <c r="M49" s="163" t="str">
        <f t="shared" si="8"/>
        <v/>
      </c>
      <c r="N49" s="158" t="str">
        <f t="shared" si="11"/>
        <v/>
      </c>
      <c r="O49" s="160" t="str">
        <f t="shared" si="9"/>
        <v/>
      </c>
    </row>
    <row r="50" spans="3:16" s="30" customFormat="1" x14ac:dyDescent="0.2">
      <c r="C50" s="38"/>
      <c r="D50" s="38"/>
      <c r="E50" s="39"/>
      <c r="F50" s="48" t="str">
        <f t="shared" si="4"/>
        <v/>
      </c>
      <c r="G50" s="156"/>
      <c r="H50" s="156"/>
      <c r="I50" s="157" t="str">
        <f t="shared" si="5"/>
        <v/>
      </c>
      <c r="J50" s="49" t="str">
        <f t="shared" si="6"/>
        <v/>
      </c>
      <c r="K50" s="158" t="str">
        <f t="shared" si="10"/>
        <v/>
      </c>
      <c r="L50" s="158" t="str">
        <f t="shared" si="7"/>
        <v/>
      </c>
      <c r="M50" s="163" t="str">
        <f t="shared" si="8"/>
        <v/>
      </c>
      <c r="N50" s="158" t="str">
        <f t="shared" si="11"/>
        <v/>
      </c>
      <c r="O50" s="160" t="str">
        <f t="shared" si="9"/>
        <v/>
      </c>
    </row>
    <row r="51" spans="3:16" s="30" customFormat="1" x14ac:dyDescent="0.2">
      <c r="C51" s="38"/>
      <c r="D51" s="38"/>
      <c r="E51" s="39"/>
      <c r="F51" s="48" t="str">
        <f t="shared" si="4"/>
        <v/>
      </c>
      <c r="G51" s="156"/>
      <c r="H51" s="156"/>
      <c r="I51" s="157" t="str">
        <f t="shared" si="5"/>
        <v/>
      </c>
      <c r="J51" s="49" t="str">
        <f t="shared" si="6"/>
        <v/>
      </c>
      <c r="K51" s="158" t="str">
        <f t="shared" si="10"/>
        <v/>
      </c>
      <c r="L51" s="158" t="str">
        <f t="shared" si="7"/>
        <v/>
      </c>
      <c r="M51" s="163" t="str">
        <f t="shared" si="8"/>
        <v/>
      </c>
      <c r="N51" s="158" t="str">
        <f t="shared" si="11"/>
        <v/>
      </c>
      <c r="O51" s="160" t="str">
        <f t="shared" si="9"/>
        <v/>
      </c>
    </row>
    <row r="52" spans="3:16" s="30" customFormat="1" x14ac:dyDescent="0.2">
      <c r="C52" s="38"/>
      <c r="D52" s="38"/>
      <c r="E52" s="39"/>
      <c r="F52" s="48" t="str">
        <f t="shared" si="4"/>
        <v/>
      </c>
      <c r="G52" s="156"/>
      <c r="H52" s="156"/>
      <c r="I52" s="157" t="str">
        <f t="shared" si="5"/>
        <v/>
      </c>
      <c r="J52" s="49" t="str">
        <f t="shared" si="6"/>
        <v/>
      </c>
      <c r="K52" s="158" t="str">
        <f t="shared" si="10"/>
        <v/>
      </c>
      <c r="L52" s="158" t="str">
        <f t="shared" si="7"/>
        <v/>
      </c>
      <c r="M52" s="163" t="str">
        <f t="shared" si="8"/>
        <v/>
      </c>
      <c r="N52" s="158" t="str">
        <f t="shared" si="11"/>
        <v/>
      </c>
      <c r="O52" s="160" t="str">
        <f t="shared" si="9"/>
        <v/>
      </c>
    </row>
    <row r="53" spans="3:16" s="30" customFormat="1" x14ac:dyDescent="0.2">
      <c r="C53" s="38"/>
      <c r="D53" s="38"/>
      <c r="E53" s="39"/>
      <c r="F53" s="48" t="str">
        <f t="shared" si="4"/>
        <v/>
      </c>
      <c r="G53" s="156"/>
      <c r="H53" s="156"/>
      <c r="I53" s="157" t="str">
        <f t="shared" si="5"/>
        <v/>
      </c>
      <c r="J53" s="49" t="str">
        <f t="shared" si="6"/>
        <v/>
      </c>
      <c r="K53" s="158" t="str">
        <f t="shared" si="10"/>
        <v/>
      </c>
      <c r="L53" s="158" t="str">
        <f t="shared" si="7"/>
        <v/>
      </c>
      <c r="M53" s="163" t="str">
        <f t="shared" si="8"/>
        <v/>
      </c>
      <c r="N53" s="158" t="str">
        <f t="shared" si="11"/>
        <v/>
      </c>
      <c r="O53" s="160" t="str">
        <f t="shared" si="9"/>
        <v/>
      </c>
    </row>
    <row r="54" spans="3:16" s="30" customFormat="1" x14ac:dyDescent="0.2">
      <c r="C54" s="38"/>
      <c r="D54" s="38"/>
      <c r="E54" s="39"/>
      <c r="F54" s="48" t="str">
        <f t="shared" si="4"/>
        <v/>
      </c>
      <c r="G54" s="156"/>
      <c r="H54" s="156"/>
      <c r="I54" s="157" t="str">
        <f t="shared" si="5"/>
        <v/>
      </c>
      <c r="J54" s="49" t="str">
        <f t="shared" si="6"/>
        <v/>
      </c>
      <c r="K54" s="158" t="str">
        <f t="shared" si="10"/>
        <v/>
      </c>
      <c r="L54" s="158" t="str">
        <f t="shared" si="7"/>
        <v/>
      </c>
      <c r="M54" s="163" t="str">
        <f t="shared" si="8"/>
        <v/>
      </c>
      <c r="N54" s="158" t="str">
        <f t="shared" si="11"/>
        <v/>
      </c>
      <c r="O54" s="160" t="str">
        <f t="shared" si="9"/>
        <v/>
      </c>
    </row>
    <row r="55" spans="3:16" s="30" customFormat="1" x14ac:dyDescent="0.2">
      <c r="C55" s="38"/>
      <c r="D55" s="38"/>
      <c r="E55" s="39"/>
      <c r="F55" s="48" t="str">
        <f t="shared" si="4"/>
        <v/>
      </c>
      <c r="G55" s="156"/>
      <c r="H55" s="156"/>
      <c r="I55" s="157" t="str">
        <f t="shared" si="5"/>
        <v/>
      </c>
      <c r="J55" s="49" t="str">
        <f t="shared" si="6"/>
        <v/>
      </c>
      <c r="K55" s="158" t="str">
        <f t="shared" si="10"/>
        <v/>
      </c>
      <c r="L55" s="158" t="str">
        <f t="shared" si="7"/>
        <v/>
      </c>
      <c r="M55" s="163" t="str">
        <f t="shared" si="8"/>
        <v/>
      </c>
      <c r="N55" s="158" t="str">
        <f t="shared" si="11"/>
        <v/>
      </c>
      <c r="O55" s="160" t="str">
        <f t="shared" si="9"/>
        <v/>
      </c>
    </row>
    <row r="56" spans="3:16" s="30" customFormat="1" x14ac:dyDescent="0.2">
      <c r="C56" s="38"/>
      <c r="D56" s="38"/>
      <c r="E56" s="39"/>
      <c r="F56" s="48" t="str">
        <f t="shared" si="4"/>
        <v/>
      </c>
      <c r="G56" s="156"/>
      <c r="H56" s="156"/>
      <c r="I56" s="157" t="str">
        <f t="shared" si="5"/>
        <v/>
      </c>
      <c r="J56" s="49" t="str">
        <f t="shared" si="6"/>
        <v/>
      </c>
      <c r="K56" s="158" t="str">
        <f t="shared" si="10"/>
        <v/>
      </c>
      <c r="L56" s="158" t="str">
        <f t="shared" si="7"/>
        <v/>
      </c>
      <c r="M56" s="163" t="str">
        <f t="shared" si="8"/>
        <v/>
      </c>
      <c r="N56" s="158" t="str">
        <f t="shared" si="11"/>
        <v/>
      </c>
      <c r="O56" s="160" t="str">
        <f t="shared" si="9"/>
        <v/>
      </c>
    </row>
    <row r="57" spans="3:16" s="30" customFormat="1" x14ac:dyDescent="0.2">
      <c r="C57" s="38"/>
      <c r="D57" s="38"/>
      <c r="E57" s="39"/>
      <c r="F57" s="48" t="str">
        <f t="shared" si="4"/>
        <v/>
      </c>
      <c r="G57" s="156"/>
      <c r="H57" s="156"/>
      <c r="I57" s="157" t="str">
        <f t="shared" si="5"/>
        <v/>
      </c>
      <c r="J57" s="49" t="str">
        <f t="shared" si="6"/>
        <v/>
      </c>
      <c r="K57" s="158" t="str">
        <f t="shared" si="10"/>
        <v/>
      </c>
      <c r="L57" s="158" t="str">
        <f t="shared" si="7"/>
        <v/>
      </c>
      <c r="M57" s="163" t="str">
        <f t="shared" si="8"/>
        <v/>
      </c>
      <c r="N57" s="158" t="str">
        <f t="shared" si="11"/>
        <v/>
      </c>
      <c r="O57" s="160" t="str">
        <f t="shared" si="9"/>
        <v/>
      </c>
    </row>
    <row r="58" spans="3:16" s="30" customFormat="1" x14ac:dyDescent="0.2">
      <c r="C58" s="38"/>
      <c r="D58" s="38"/>
      <c r="E58" s="39"/>
      <c r="F58" s="48" t="str">
        <f t="shared" si="4"/>
        <v/>
      </c>
      <c r="G58" s="156"/>
      <c r="H58" s="156"/>
      <c r="I58" s="157" t="str">
        <f t="shared" si="5"/>
        <v/>
      </c>
      <c r="J58" s="49" t="str">
        <f t="shared" si="6"/>
        <v/>
      </c>
      <c r="K58" s="158" t="str">
        <f t="shared" si="10"/>
        <v/>
      </c>
      <c r="L58" s="158" t="str">
        <f t="shared" si="7"/>
        <v/>
      </c>
      <c r="M58" s="163" t="str">
        <f t="shared" si="8"/>
        <v/>
      </c>
      <c r="N58" s="158" t="str">
        <f t="shared" si="11"/>
        <v/>
      </c>
      <c r="O58" s="160" t="str">
        <f t="shared" si="9"/>
        <v/>
      </c>
    </row>
    <row r="59" spans="3:16" s="7" customFormat="1" ht="14.4" x14ac:dyDescent="0.2">
      <c r="E59" s="39"/>
      <c r="G59" s="8"/>
      <c r="H59" s="8"/>
      <c r="I59" s="8"/>
      <c r="J59" s="8"/>
      <c r="K59" s="8"/>
      <c r="L59" s="8"/>
      <c r="M59" s="8"/>
      <c r="N59" s="8"/>
      <c r="O59" s="161" t="e">
        <f>AVERAGE(O9:O58)</f>
        <v>#DIV/0!</v>
      </c>
      <c r="P59" s="7" t="s">
        <v>32</v>
      </c>
    </row>
    <row r="60" spans="3:16" x14ac:dyDescent="0.2">
      <c r="E60" s="39"/>
    </row>
    <row r="61" spans="3:16" x14ac:dyDescent="0.2">
      <c r="E61" s="39"/>
    </row>
    <row r="62" spans="3:16" x14ac:dyDescent="0.2">
      <c r="E62" s="39"/>
    </row>
  </sheetData>
  <phoneticPr fontId="2"/>
  <pageMargins left="0.7" right="0.7" top="0.75" bottom="0.75" header="0.3" footer="0.3"/>
  <pageSetup paperSize="8"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5" zoomScaleNormal="85" workbookViewId="0">
      <selection activeCell="J1" sqref="J1"/>
    </sheetView>
  </sheetViews>
  <sheetFormatPr defaultRowHeight="22.5" customHeight="1" x14ac:dyDescent="0.2"/>
  <cols>
    <col min="1" max="1" width="3.77734375" customWidth="1"/>
    <col min="2" max="2" width="31.21875" customWidth="1"/>
    <col min="3" max="3" width="18.77734375" customWidth="1"/>
    <col min="4" max="5" width="12.44140625" customWidth="1"/>
    <col min="6" max="6" width="3.21875" customWidth="1"/>
  </cols>
  <sheetData>
    <row r="1" spans="1:9" s="7" customFormat="1" ht="22.5" customHeight="1" x14ac:dyDescent="0.2">
      <c r="A1" s="92" t="s">
        <v>108</v>
      </c>
    </row>
    <row r="2" spans="1:9" ht="22.5" customHeight="1" thickBot="1" x14ac:dyDescent="0.25">
      <c r="B2" s="93" t="s">
        <v>57</v>
      </c>
      <c r="C2" s="94" t="s">
        <v>54</v>
      </c>
      <c r="D2" s="94" t="s">
        <v>55</v>
      </c>
      <c r="E2" s="95" t="s">
        <v>56</v>
      </c>
    </row>
    <row r="3" spans="1:9" ht="22.5" customHeight="1" thickBot="1" x14ac:dyDescent="0.25">
      <c r="B3" s="80" t="s">
        <v>70</v>
      </c>
      <c r="C3" s="75" t="s">
        <v>47</v>
      </c>
      <c r="D3" s="79">
        <f>COUNTIF('②１～２歳児推定エネルギー必要量算出シート'!$J$9:$J$58,"&gt;=30")</f>
        <v>0</v>
      </c>
      <c r="E3" s="73" t="e">
        <f t="shared" ref="E3:E9" si="0">D3/$D$9</f>
        <v>#DIV/0!</v>
      </c>
    </row>
    <row r="4" spans="1:9" ht="22.5" customHeight="1" thickBot="1" x14ac:dyDescent="0.25">
      <c r="B4" s="80" t="s">
        <v>71</v>
      </c>
      <c r="C4" s="76" t="s">
        <v>48</v>
      </c>
      <c r="D4" s="79">
        <f>COUNTIFS('②１～２歳児推定エネルギー必要量算出シート'!$J$9:$J$58,"&gt;=20",'②１～２歳児推定エネルギー必要量算出シート'!$J$9:$J$58,"&lt;30")</f>
        <v>0</v>
      </c>
      <c r="E4" s="73" t="e">
        <f t="shared" si="0"/>
        <v>#DIV/0!</v>
      </c>
    </row>
    <row r="5" spans="1:9" ht="22.5" customHeight="1" thickBot="1" x14ac:dyDescent="0.25">
      <c r="B5" s="80" t="s">
        <v>72</v>
      </c>
      <c r="C5" s="76" t="s">
        <v>49</v>
      </c>
      <c r="D5" s="79">
        <f>COUNTIFS('②１～２歳児推定エネルギー必要量算出シート'!$J$9:$J$58,"&gt;=15",'②１～２歳児推定エネルギー必要量算出シート'!$J$9:$J$58,"&lt;20")</f>
        <v>0</v>
      </c>
      <c r="E5" s="73" t="e">
        <f t="shared" si="0"/>
        <v>#DIV/0!</v>
      </c>
    </row>
    <row r="6" spans="1:9" ht="22.5" customHeight="1" thickBot="1" x14ac:dyDescent="0.25">
      <c r="B6" s="80" t="s">
        <v>73</v>
      </c>
      <c r="C6" s="76" t="s">
        <v>50</v>
      </c>
      <c r="D6" s="186">
        <f>COUNTIFS('②１～２歳児推定エネルギー必要量算出シート'!$J$9:$J$58,"&gt;-15",'②１～２歳児推定エネルギー必要量算出シート'!$J$9:$J$58,"&lt;15")</f>
        <v>0</v>
      </c>
      <c r="E6" s="73" t="e">
        <f t="shared" si="0"/>
        <v>#DIV/0!</v>
      </c>
      <c r="H6" s="114"/>
    </row>
    <row r="7" spans="1:9" ht="22.5" customHeight="1" thickBot="1" x14ac:dyDescent="0.25">
      <c r="B7" s="80" t="s">
        <v>74</v>
      </c>
      <c r="C7" s="76" t="s">
        <v>51</v>
      </c>
      <c r="D7" s="186">
        <f>COUNTIFS('②１～２歳児推定エネルギー必要量算出シート'!$J$9:$J$58,"&gt;-20",'②１～２歳児推定エネルギー必要量算出シート'!$J$9:$J$58,"&lt;=-15")</f>
        <v>0</v>
      </c>
      <c r="E7" s="73" t="e">
        <f t="shared" si="0"/>
        <v>#DIV/0!</v>
      </c>
    </row>
    <row r="8" spans="1:9" ht="22.5" customHeight="1" thickBot="1" x14ac:dyDescent="0.25">
      <c r="B8" s="80" t="s">
        <v>75</v>
      </c>
      <c r="C8" s="76" t="s">
        <v>52</v>
      </c>
      <c r="D8" s="186">
        <f>COUNTIF('②１～２歳児推定エネルギー必要量算出シート'!$J$9:$J$58,"&lt;=-20")</f>
        <v>0</v>
      </c>
      <c r="E8" s="73" t="e">
        <f t="shared" si="0"/>
        <v>#DIV/0!</v>
      </c>
    </row>
    <row r="9" spans="1:9" ht="22.5" customHeight="1" x14ac:dyDescent="0.2">
      <c r="B9" s="74"/>
      <c r="C9" s="77" t="s">
        <v>53</v>
      </c>
      <c r="D9" s="78">
        <f>SUM($D$3:$D$8)</f>
        <v>0</v>
      </c>
      <c r="E9" s="72" t="e">
        <f t="shared" si="0"/>
        <v>#DIV/0!</v>
      </c>
    </row>
    <row r="12" spans="1:9" s="7" customFormat="1" ht="22.5" customHeight="1" x14ac:dyDescent="0.2">
      <c r="A12" s="91" t="s">
        <v>109</v>
      </c>
    </row>
    <row r="13" spans="1:9" ht="22.5" customHeight="1" thickBot="1" x14ac:dyDescent="0.25">
      <c r="B13" s="96" t="s">
        <v>58</v>
      </c>
      <c r="C13" s="97" t="s">
        <v>54</v>
      </c>
      <c r="D13" s="97" t="s">
        <v>55</v>
      </c>
      <c r="E13" s="98" t="s">
        <v>56</v>
      </c>
      <c r="G13" s="256" t="s">
        <v>59</v>
      </c>
      <c r="H13" s="256"/>
      <c r="I13" t="s">
        <v>61</v>
      </c>
    </row>
    <row r="14" spans="1:9" ht="22.5" customHeight="1" thickBot="1" x14ac:dyDescent="0.25">
      <c r="B14" s="81" t="s">
        <v>70</v>
      </c>
      <c r="C14" s="84" t="s">
        <v>47</v>
      </c>
      <c r="D14" s="85">
        <f>COUNTIF('③３～５歳児推定エネルギー必要量算出シート'!$J$9:$J$58,"&gt;=30")</f>
        <v>0</v>
      </c>
      <c r="E14" s="82" t="e">
        <f t="shared" ref="E14:E20" si="1">D14/$D$20</f>
        <v>#DIV/0!</v>
      </c>
      <c r="F14" s="253"/>
      <c r="G14" s="254">
        <f>SUM(D14:D16)</f>
        <v>0</v>
      </c>
      <c r="H14" s="258" t="e">
        <f>G14/D20</f>
        <v>#DIV/0!</v>
      </c>
    </row>
    <row r="15" spans="1:9" ht="22.5" customHeight="1" thickBot="1" x14ac:dyDescent="0.25">
      <c r="B15" s="81" t="s">
        <v>71</v>
      </c>
      <c r="C15" s="86" t="s">
        <v>48</v>
      </c>
      <c r="D15" s="85">
        <f>COUNTIFS('③３～５歳児推定エネルギー必要量算出シート'!$J$9:$J$58,"&gt;=20",'③３～５歳児推定エネルギー必要量算出シート'!$J$9:$J$58,"&lt;30")</f>
        <v>0</v>
      </c>
      <c r="E15" s="82" t="e">
        <f t="shared" si="1"/>
        <v>#DIV/0!</v>
      </c>
      <c r="F15" s="253"/>
      <c r="G15" s="255"/>
      <c r="H15" s="258"/>
    </row>
    <row r="16" spans="1:9" ht="22.5" customHeight="1" thickBot="1" x14ac:dyDescent="0.25">
      <c r="B16" s="81" t="s">
        <v>72</v>
      </c>
      <c r="C16" s="86" t="s">
        <v>49</v>
      </c>
      <c r="D16" s="85">
        <f>COUNTIFS('③３～５歳児推定エネルギー必要量算出シート'!$J$9:$J$58,"&gt;=15",'③３～５歳児推定エネルギー必要量算出シート'!$J$9:$J$58,"&lt;20")</f>
        <v>0</v>
      </c>
      <c r="E16" s="82" t="e">
        <f t="shared" si="1"/>
        <v>#DIV/0!</v>
      </c>
      <c r="F16" s="253"/>
      <c r="G16" s="255"/>
      <c r="H16" s="258"/>
    </row>
    <row r="17" spans="2:9" ht="22.5" customHeight="1" thickBot="1" x14ac:dyDescent="0.25">
      <c r="B17" s="81" t="s">
        <v>73</v>
      </c>
      <c r="C17" s="86" t="s">
        <v>50</v>
      </c>
      <c r="D17" s="187">
        <f>COUNTIFS('③３～５歳児推定エネルギー必要量算出シート'!$J$9:$J$58,"&gt;-15",'③３～５歳児推定エネルギー必要量算出シート'!$J$9:$J$58,"&lt;15")</f>
        <v>0</v>
      </c>
      <c r="E17" s="82" t="e">
        <f t="shared" si="1"/>
        <v>#DIV/0!</v>
      </c>
      <c r="G17" s="257" t="s">
        <v>60</v>
      </c>
      <c r="H17" s="257"/>
      <c r="I17" t="s">
        <v>62</v>
      </c>
    </row>
    <row r="18" spans="2:9" ht="22.5" customHeight="1" thickBot="1" x14ac:dyDescent="0.25">
      <c r="B18" s="81" t="s">
        <v>74</v>
      </c>
      <c r="C18" s="86" t="s">
        <v>51</v>
      </c>
      <c r="D18" s="187">
        <f>COUNTIFS('③３～５歳児推定エネルギー必要量算出シート'!$J$9:$J$58,"&gt;-20",'③３～５歳児推定エネルギー必要量算出シート'!$J$9:$J$58,"&lt;=-15")</f>
        <v>0</v>
      </c>
      <c r="E18" s="82" t="e">
        <f t="shared" si="1"/>
        <v>#DIV/0!</v>
      </c>
      <c r="F18" s="253"/>
      <c r="G18" s="254">
        <f>SUM(D18:D19)</f>
        <v>0</v>
      </c>
      <c r="H18" s="258" t="e">
        <f>G18/D20</f>
        <v>#DIV/0!</v>
      </c>
    </row>
    <row r="19" spans="2:9" ht="22.5" customHeight="1" thickBot="1" x14ac:dyDescent="0.25">
      <c r="B19" s="81" t="s">
        <v>75</v>
      </c>
      <c r="C19" s="86" t="s">
        <v>52</v>
      </c>
      <c r="D19" s="187">
        <f>COUNTIF('③３～５歳児推定エネルギー必要量算出シート'!$J$9:$J$58,"&lt;=-20")</f>
        <v>0</v>
      </c>
      <c r="E19" s="87" t="e">
        <f t="shared" si="1"/>
        <v>#DIV/0!</v>
      </c>
      <c r="F19" s="253"/>
      <c r="G19" s="254"/>
      <c r="H19" s="258"/>
    </row>
    <row r="20" spans="2:9" ht="22.5" customHeight="1" x14ac:dyDescent="0.2">
      <c r="B20" s="88"/>
      <c r="C20" s="89" t="s">
        <v>53</v>
      </c>
      <c r="D20" s="90">
        <f>SUM($D$14:$D$19)</f>
        <v>0</v>
      </c>
      <c r="E20" s="83" t="e">
        <f t="shared" si="1"/>
        <v>#DIV/0!</v>
      </c>
      <c r="G20" s="99"/>
      <c r="H20" s="100"/>
    </row>
  </sheetData>
  <mergeCells count="8">
    <mergeCell ref="F18:F19"/>
    <mergeCell ref="F14:F16"/>
    <mergeCell ref="G14:G16"/>
    <mergeCell ref="G18:G19"/>
    <mergeCell ref="G13:H13"/>
    <mergeCell ref="G17:H17"/>
    <mergeCell ref="H14:H16"/>
    <mergeCell ref="H18:H19"/>
  </mergeCells>
  <phoneticPr fontId="2"/>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40"/>
  <sheetViews>
    <sheetView zoomScale="70" zoomScaleNormal="70" workbookViewId="0">
      <selection activeCell="Q1" sqref="Q1"/>
    </sheetView>
  </sheetViews>
  <sheetFormatPr defaultRowHeight="13.2" x14ac:dyDescent="0.2"/>
  <cols>
    <col min="1" max="1" width="5.109375" customWidth="1"/>
    <col min="2" max="2" width="10.21875" style="2" customWidth="1"/>
    <col min="3" max="3" width="33.33203125" style="2" customWidth="1"/>
    <col min="4" max="7" width="9.33203125" customWidth="1"/>
    <col min="8" max="8" width="9.33203125" style="2" customWidth="1"/>
    <col min="9" max="17" width="9.33203125" customWidth="1"/>
    <col min="18" max="18" width="9.33203125" style="2" customWidth="1"/>
    <col min="19" max="19" width="9.33203125" customWidth="1"/>
    <col min="20" max="20" width="9.33203125" style="2" customWidth="1"/>
    <col min="21" max="21" width="9.33203125" customWidth="1"/>
    <col min="22" max="22" width="9.33203125" style="2" customWidth="1"/>
    <col min="23" max="23" width="9.33203125" customWidth="1"/>
    <col min="24" max="24" width="9.33203125" style="2" customWidth="1"/>
    <col min="25" max="25" width="9.33203125" customWidth="1"/>
    <col min="26" max="26" width="9.33203125" style="2" customWidth="1"/>
    <col min="27" max="27" width="9.33203125" customWidth="1"/>
    <col min="28" max="28" width="9.33203125" style="2" customWidth="1"/>
    <col min="29" max="29" width="9.33203125" customWidth="1"/>
    <col min="30" max="30" width="4.6640625" customWidth="1"/>
  </cols>
  <sheetData>
    <row r="1" spans="1:32" s="18" customFormat="1" ht="33" x14ac:dyDescent="0.4">
      <c r="A1" s="27" t="s">
        <v>142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32" s="18" customFormat="1" ht="9" customHeight="1" thickBot="1" x14ac:dyDescent="0.4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32" s="18" customFormat="1" ht="34.200000000000003" thickTop="1" thickBot="1" x14ac:dyDescent="0.45">
      <c r="A3" s="27"/>
      <c r="B3" s="27"/>
      <c r="C3" s="27"/>
      <c r="D3" s="27" t="s">
        <v>88</v>
      </c>
      <c r="F3" s="27"/>
      <c r="G3" s="27"/>
      <c r="H3" s="27"/>
      <c r="I3" s="27"/>
      <c r="J3" s="102"/>
      <c r="K3" s="122"/>
      <c r="L3" s="27"/>
      <c r="M3" s="27"/>
      <c r="N3" s="27"/>
      <c r="O3" s="27"/>
      <c r="P3" s="27"/>
      <c r="Q3" s="27"/>
      <c r="R3" s="27"/>
      <c r="S3" s="27"/>
      <c r="T3" s="27"/>
      <c r="U3" s="27"/>
      <c r="V3" s="26"/>
      <c r="W3" s="65"/>
      <c r="X3" s="27"/>
      <c r="Y3" s="27"/>
      <c r="Z3" s="27"/>
      <c r="AA3" s="27"/>
      <c r="AB3" s="27"/>
      <c r="AC3" s="27"/>
    </row>
    <row r="4" spans="1:32" s="18" customFormat="1" ht="19.8" thickTop="1" x14ac:dyDescent="0.25">
      <c r="A4" s="259" t="s">
        <v>114</v>
      </c>
      <c r="B4" s="259"/>
      <c r="C4" s="259"/>
      <c r="D4" s="259"/>
      <c r="E4" s="259"/>
      <c r="F4" s="19"/>
      <c r="G4" s="19"/>
      <c r="H4" s="20"/>
      <c r="I4" s="19"/>
      <c r="J4" s="19"/>
      <c r="K4" s="19"/>
      <c r="L4" s="19"/>
      <c r="M4" s="19"/>
      <c r="N4" s="19"/>
      <c r="O4" s="19"/>
      <c r="P4" s="19"/>
      <c r="Q4" s="19"/>
      <c r="R4" s="20"/>
      <c r="S4" s="19"/>
      <c r="T4" s="20"/>
      <c r="U4" s="19"/>
      <c r="V4" s="26"/>
      <c r="W4" s="19"/>
      <c r="X4" s="20"/>
      <c r="Y4" s="19"/>
      <c r="Z4" s="20"/>
      <c r="AA4" s="19"/>
      <c r="AB4" s="20"/>
      <c r="AC4" s="19"/>
    </row>
    <row r="5" spans="1:32" s="7" customFormat="1" ht="22.5" customHeight="1" x14ac:dyDescent="0.2">
      <c r="A5" s="260" t="s">
        <v>7</v>
      </c>
      <c r="B5" s="261"/>
      <c r="C5" s="262"/>
      <c r="D5" s="266"/>
      <c r="E5" s="266"/>
      <c r="F5" s="267" t="s">
        <v>17</v>
      </c>
      <c r="G5" s="268"/>
      <c r="H5" s="267" t="s">
        <v>16</v>
      </c>
      <c r="I5" s="268"/>
      <c r="J5" s="267" t="s">
        <v>42</v>
      </c>
      <c r="K5" s="268"/>
      <c r="L5" s="267" t="s">
        <v>13</v>
      </c>
      <c r="M5" s="268"/>
      <c r="N5" s="267" t="s">
        <v>43</v>
      </c>
      <c r="O5" s="268"/>
      <c r="P5" s="267" t="s">
        <v>9</v>
      </c>
      <c r="Q5" s="268"/>
      <c r="R5" s="267" t="s">
        <v>1</v>
      </c>
      <c r="S5" s="268"/>
      <c r="T5" s="267" t="s">
        <v>133</v>
      </c>
      <c r="U5" s="268"/>
      <c r="V5" s="267" t="s">
        <v>134</v>
      </c>
      <c r="W5" s="268"/>
      <c r="X5" s="267" t="s">
        <v>135</v>
      </c>
      <c r="Y5" s="268"/>
      <c r="Z5" s="267" t="s">
        <v>11</v>
      </c>
      <c r="AA5" s="268"/>
      <c r="AB5" s="266" t="s">
        <v>44</v>
      </c>
      <c r="AC5" s="266"/>
    </row>
    <row r="6" spans="1:32" s="7" customFormat="1" ht="59.25" customHeight="1" x14ac:dyDescent="0.2">
      <c r="A6" s="263"/>
      <c r="B6" s="264"/>
      <c r="C6" s="265"/>
      <c r="D6" s="267" t="s">
        <v>132</v>
      </c>
      <c r="E6" s="268"/>
      <c r="F6" s="267" t="s">
        <v>136</v>
      </c>
      <c r="G6" s="268"/>
      <c r="H6" s="267" t="s">
        <v>131</v>
      </c>
      <c r="I6" s="275"/>
      <c r="J6" s="267" t="s">
        <v>6</v>
      </c>
      <c r="K6" s="268"/>
      <c r="L6" s="267" t="s">
        <v>6</v>
      </c>
      <c r="M6" s="268"/>
      <c r="N6" s="267" t="s">
        <v>84</v>
      </c>
      <c r="O6" s="268"/>
      <c r="P6" s="267" t="s">
        <v>5</v>
      </c>
      <c r="Q6" s="268"/>
      <c r="R6" s="267" t="s">
        <v>5</v>
      </c>
      <c r="S6" s="268"/>
      <c r="T6" s="267" t="s">
        <v>5</v>
      </c>
      <c r="U6" s="268"/>
      <c r="V6" s="267" t="s">
        <v>5</v>
      </c>
      <c r="W6" s="268"/>
      <c r="X6" s="267" t="s">
        <v>5</v>
      </c>
      <c r="Y6" s="268"/>
      <c r="Z6" s="267" t="s">
        <v>5</v>
      </c>
      <c r="AA6" s="268"/>
      <c r="AB6" s="267" t="s">
        <v>6</v>
      </c>
      <c r="AC6" s="268"/>
      <c r="AD6" s="12"/>
    </row>
    <row r="7" spans="1:32" s="7" customFormat="1" ht="23.7" customHeight="1" x14ac:dyDescent="0.2">
      <c r="A7" s="269" t="s">
        <v>4</v>
      </c>
      <c r="B7" s="269"/>
      <c r="C7" s="269"/>
      <c r="D7" s="188" t="s">
        <v>2</v>
      </c>
      <c r="E7" s="188" t="s">
        <v>3</v>
      </c>
      <c r="F7" s="188" t="s">
        <v>2</v>
      </c>
      <c r="G7" s="188" t="s">
        <v>3</v>
      </c>
      <c r="H7" s="188" t="s">
        <v>2</v>
      </c>
      <c r="I7" s="188" t="s">
        <v>3</v>
      </c>
      <c r="J7" s="188" t="s">
        <v>2</v>
      </c>
      <c r="K7" s="188" t="s">
        <v>3</v>
      </c>
      <c r="L7" s="188" t="s">
        <v>14</v>
      </c>
      <c r="M7" s="188" t="s">
        <v>15</v>
      </c>
      <c r="N7" s="188" t="s">
        <v>2</v>
      </c>
      <c r="O7" s="188" t="s">
        <v>3</v>
      </c>
      <c r="P7" s="188" t="s">
        <v>2</v>
      </c>
      <c r="Q7" s="188" t="s">
        <v>3</v>
      </c>
      <c r="R7" s="188" t="s">
        <v>2</v>
      </c>
      <c r="S7" s="188" t="s">
        <v>3</v>
      </c>
      <c r="T7" s="188" t="s">
        <v>2</v>
      </c>
      <c r="U7" s="188" t="s">
        <v>3</v>
      </c>
      <c r="V7" s="188" t="s">
        <v>2</v>
      </c>
      <c r="W7" s="188" t="s">
        <v>3</v>
      </c>
      <c r="X7" s="188" t="s">
        <v>2</v>
      </c>
      <c r="Y7" s="188" t="s">
        <v>3</v>
      </c>
      <c r="Z7" s="188" t="s">
        <v>2</v>
      </c>
      <c r="AA7" s="188" t="s">
        <v>3</v>
      </c>
      <c r="AB7" s="188" t="s">
        <v>2</v>
      </c>
      <c r="AC7" s="188" t="s">
        <v>3</v>
      </c>
    </row>
    <row r="8" spans="1:32" s="13" customFormat="1" ht="34.950000000000003" customHeight="1" thickBot="1" x14ac:dyDescent="0.25">
      <c r="A8" s="270" t="s">
        <v>116</v>
      </c>
      <c r="B8" s="270"/>
      <c r="C8" s="270"/>
      <c r="D8" s="189">
        <v>950</v>
      </c>
      <c r="E8" s="189">
        <v>900</v>
      </c>
      <c r="F8" s="190">
        <v>20</v>
      </c>
      <c r="G8" s="190">
        <v>20</v>
      </c>
      <c r="H8" s="138" t="s">
        <v>0</v>
      </c>
      <c r="I8" s="139" t="s">
        <v>0</v>
      </c>
      <c r="J8" s="140"/>
      <c r="K8" s="141"/>
      <c r="L8" s="191">
        <f>AB8*1000/2.54</f>
        <v>1181.1023622047244</v>
      </c>
      <c r="M8" s="191">
        <f>AC8*1000/2.54</f>
        <v>984.25196850393695</v>
      </c>
      <c r="N8" s="192">
        <v>900</v>
      </c>
      <c r="O8" s="192">
        <v>800</v>
      </c>
      <c r="P8" s="191">
        <v>450</v>
      </c>
      <c r="Q8" s="193">
        <v>400</v>
      </c>
      <c r="R8" s="194">
        <v>4</v>
      </c>
      <c r="S8" s="190">
        <v>4</v>
      </c>
      <c r="T8" s="191">
        <v>400</v>
      </c>
      <c r="U8" s="193">
        <v>350</v>
      </c>
      <c r="V8" s="195">
        <v>0.4</v>
      </c>
      <c r="W8" s="196">
        <v>0.4</v>
      </c>
      <c r="X8" s="195">
        <v>0.6</v>
      </c>
      <c r="Y8" s="196">
        <v>0.5</v>
      </c>
      <c r="Z8" s="191">
        <v>35</v>
      </c>
      <c r="AA8" s="193">
        <v>35</v>
      </c>
      <c r="AB8" s="197">
        <v>3</v>
      </c>
      <c r="AC8" s="197">
        <v>2.5</v>
      </c>
    </row>
    <row r="9" spans="1:32" s="8" customFormat="1" ht="34.950000000000003" customHeight="1" thickTop="1" thickBot="1" x14ac:dyDescent="0.25">
      <c r="A9" s="271" t="s">
        <v>35</v>
      </c>
      <c r="B9" s="272"/>
      <c r="C9" s="273"/>
      <c r="D9" s="198">
        <f>'②１～２歳児推定エネルギー必要量算出シート'!D5</f>
        <v>0</v>
      </c>
      <c r="E9" s="199">
        <f>'②１～２歳児推定エネルギー必要量算出シート'!D6</f>
        <v>0</v>
      </c>
      <c r="F9" s="200"/>
      <c r="G9" s="142" t="s">
        <v>0</v>
      </c>
      <c r="H9" s="201" t="s">
        <v>0</v>
      </c>
      <c r="I9" s="142" t="s">
        <v>0</v>
      </c>
      <c r="J9" s="143"/>
      <c r="K9" s="144"/>
      <c r="L9" s="202">
        <f>$D$9</f>
        <v>0</v>
      </c>
      <c r="M9" s="202">
        <f>$E$9</f>
        <v>0</v>
      </c>
      <c r="N9" s="202">
        <f>$D$9</f>
        <v>0</v>
      </c>
      <c r="O9" s="202">
        <f>$E$9</f>
        <v>0</v>
      </c>
      <c r="P9" s="202">
        <f>$D$9</f>
        <v>0</v>
      </c>
      <c r="Q9" s="202">
        <f>$E$9</f>
        <v>0</v>
      </c>
      <c r="R9" s="202">
        <f>$D$9</f>
        <v>0</v>
      </c>
      <c r="S9" s="202">
        <f>$E$9</f>
        <v>0</v>
      </c>
      <c r="T9" s="202">
        <f>$D$9</f>
        <v>0</v>
      </c>
      <c r="U9" s="202">
        <f>$E$9</f>
        <v>0</v>
      </c>
      <c r="V9" s="202">
        <f>$D$9</f>
        <v>0</v>
      </c>
      <c r="W9" s="202">
        <f>$E$9</f>
        <v>0</v>
      </c>
      <c r="X9" s="202">
        <f>$D$9</f>
        <v>0</v>
      </c>
      <c r="Y9" s="202">
        <f>$E$9</f>
        <v>0</v>
      </c>
      <c r="Z9" s="202">
        <f>$D$9</f>
        <v>0</v>
      </c>
      <c r="AA9" s="202">
        <f>$E$9</f>
        <v>0</v>
      </c>
      <c r="AB9" s="202">
        <f>$D$9</f>
        <v>0</v>
      </c>
      <c r="AC9" s="202">
        <f>$E$9</f>
        <v>0</v>
      </c>
    </row>
    <row r="10" spans="1:32" s="8" customFormat="1" ht="34.950000000000003" customHeight="1" thickTop="1" x14ac:dyDescent="0.2">
      <c r="A10" s="274" t="s">
        <v>36</v>
      </c>
      <c r="B10" s="274"/>
      <c r="C10" s="274"/>
      <c r="D10" s="203">
        <f>D8*D9</f>
        <v>0</v>
      </c>
      <c r="E10" s="204">
        <f>E8*E9</f>
        <v>0</v>
      </c>
      <c r="F10" s="205" t="s">
        <v>0</v>
      </c>
      <c r="G10" s="206" t="s">
        <v>0</v>
      </c>
      <c r="H10" s="205" t="s">
        <v>0</v>
      </c>
      <c r="I10" s="206" t="s">
        <v>0</v>
      </c>
      <c r="J10" s="207"/>
      <c r="K10" s="208"/>
      <c r="L10" s="209">
        <f t="shared" ref="L10:Q10" si="0">L8*L9</f>
        <v>0</v>
      </c>
      <c r="M10" s="209">
        <f t="shared" si="0"/>
        <v>0</v>
      </c>
      <c r="N10" s="209">
        <f t="shared" si="0"/>
        <v>0</v>
      </c>
      <c r="O10" s="209">
        <f t="shared" si="0"/>
        <v>0</v>
      </c>
      <c r="P10" s="209">
        <f t="shared" si="0"/>
        <v>0</v>
      </c>
      <c r="Q10" s="209">
        <f t="shared" si="0"/>
        <v>0</v>
      </c>
      <c r="R10" s="210">
        <f t="shared" ref="R10:AC10" si="1">R8*R9</f>
        <v>0</v>
      </c>
      <c r="S10" s="210">
        <f t="shared" si="1"/>
        <v>0</v>
      </c>
      <c r="T10" s="209">
        <f t="shared" si="1"/>
        <v>0</v>
      </c>
      <c r="U10" s="209">
        <f t="shared" si="1"/>
        <v>0</v>
      </c>
      <c r="V10" s="209">
        <f t="shared" si="1"/>
        <v>0</v>
      </c>
      <c r="W10" s="209">
        <f t="shared" si="1"/>
        <v>0</v>
      </c>
      <c r="X10" s="209">
        <f t="shared" si="1"/>
        <v>0</v>
      </c>
      <c r="Y10" s="209">
        <f t="shared" si="1"/>
        <v>0</v>
      </c>
      <c r="Z10" s="209">
        <f t="shared" si="1"/>
        <v>0</v>
      </c>
      <c r="AA10" s="209">
        <f t="shared" si="1"/>
        <v>0</v>
      </c>
      <c r="AB10" s="211">
        <f>AB8*AB9</f>
        <v>0</v>
      </c>
      <c r="AC10" s="211">
        <f t="shared" si="1"/>
        <v>0</v>
      </c>
    </row>
    <row r="11" spans="1:32" s="8" customFormat="1" ht="34.950000000000003" customHeight="1" x14ac:dyDescent="0.2">
      <c r="A11" s="282" t="s">
        <v>8</v>
      </c>
      <c r="B11" s="283"/>
      <c r="C11" s="284"/>
      <c r="D11" s="285">
        <f>D10+E10</f>
        <v>0</v>
      </c>
      <c r="E11" s="286"/>
      <c r="F11" s="285"/>
      <c r="G11" s="286"/>
      <c r="H11" s="287" t="s">
        <v>0</v>
      </c>
      <c r="I11" s="288"/>
      <c r="J11" s="285"/>
      <c r="K11" s="442"/>
      <c r="L11" s="276">
        <f>L10+M10</f>
        <v>0</v>
      </c>
      <c r="M11" s="277"/>
      <c r="N11" s="276">
        <f>N10+O10</f>
        <v>0</v>
      </c>
      <c r="O11" s="277"/>
      <c r="P11" s="276">
        <f>P10+Q10</f>
        <v>0</v>
      </c>
      <c r="Q11" s="277"/>
      <c r="R11" s="289">
        <f>R10+S10</f>
        <v>0</v>
      </c>
      <c r="S11" s="290"/>
      <c r="T11" s="276">
        <f>T10+U10</f>
        <v>0</v>
      </c>
      <c r="U11" s="277"/>
      <c r="V11" s="278">
        <f>V10+W10</f>
        <v>0</v>
      </c>
      <c r="W11" s="279"/>
      <c r="X11" s="278">
        <f>X10+Y10</f>
        <v>0</v>
      </c>
      <c r="Y11" s="279"/>
      <c r="Z11" s="276">
        <f>Z10+AA10</f>
        <v>0</v>
      </c>
      <c r="AA11" s="277"/>
      <c r="AB11" s="280">
        <f>AB10+AC10</f>
        <v>0</v>
      </c>
      <c r="AC11" s="281"/>
    </row>
    <row r="12" spans="1:32" s="8" customFormat="1" ht="34.950000000000003" customHeight="1" x14ac:dyDescent="0.2">
      <c r="A12" s="297" t="s">
        <v>119</v>
      </c>
      <c r="B12" s="298"/>
      <c r="C12" s="299"/>
      <c r="D12" s="300" t="e">
        <f>'②１～２歳児推定エネルギー必要量算出シート'!O59</f>
        <v>#DIV/0!</v>
      </c>
      <c r="E12" s="301"/>
      <c r="F12" s="287" t="s">
        <v>0</v>
      </c>
      <c r="G12" s="288"/>
      <c r="H12" s="287" t="s">
        <v>0</v>
      </c>
      <c r="I12" s="288"/>
      <c r="J12" s="212"/>
      <c r="K12" s="212"/>
      <c r="L12" s="291" t="e">
        <f>L11/(L9+M9)</f>
        <v>#DIV/0!</v>
      </c>
      <c r="M12" s="292"/>
      <c r="N12" s="291" t="e">
        <f>N11/(N9+O9)</f>
        <v>#DIV/0!</v>
      </c>
      <c r="O12" s="292"/>
      <c r="P12" s="291" t="e">
        <f>P11/(P9+Q9)</f>
        <v>#DIV/0!</v>
      </c>
      <c r="Q12" s="292"/>
      <c r="R12" s="302" t="e">
        <f>R11/(R9+S9)</f>
        <v>#DIV/0!</v>
      </c>
      <c r="S12" s="303"/>
      <c r="T12" s="291" t="e">
        <f>T11/(T9+U9)</f>
        <v>#DIV/0!</v>
      </c>
      <c r="U12" s="292"/>
      <c r="V12" s="293" t="e">
        <f>V11/(V9+W9)</f>
        <v>#DIV/0!</v>
      </c>
      <c r="W12" s="294"/>
      <c r="X12" s="293" t="e">
        <f>X11/(X9+Y9)</f>
        <v>#DIV/0!</v>
      </c>
      <c r="Y12" s="294"/>
      <c r="Z12" s="291" t="e">
        <f>Z11/(Z9+AA9)</f>
        <v>#DIV/0!</v>
      </c>
      <c r="AA12" s="292"/>
      <c r="AB12" s="295" t="e">
        <f>AB11/(AB9+AC9)</f>
        <v>#DIV/0!</v>
      </c>
      <c r="AC12" s="296"/>
    </row>
    <row r="13" spans="1:32" s="16" customFormat="1" ht="34.950000000000003" customHeight="1" thickBot="1" x14ac:dyDescent="0.25">
      <c r="A13" s="309" t="s">
        <v>123</v>
      </c>
      <c r="B13" s="310"/>
      <c r="C13" s="311"/>
      <c r="D13" s="312" t="e">
        <f>D12*J3</f>
        <v>#DIV/0!</v>
      </c>
      <c r="E13" s="312"/>
      <c r="F13" s="313" t="e">
        <f>D13*17%/4</f>
        <v>#DIV/0!</v>
      </c>
      <c r="G13" s="314"/>
      <c r="H13" s="315" t="e">
        <f>D13*25%/9</f>
        <v>#DIV/0!</v>
      </c>
      <c r="I13" s="316"/>
      <c r="J13" s="304"/>
      <c r="K13" s="305"/>
      <c r="L13" s="304" t="e">
        <f>L12*J3</f>
        <v>#DIV/0!</v>
      </c>
      <c r="M13" s="305"/>
      <c r="N13" s="304" t="e">
        <f>N12*J3</f>
        <v>#DIV/0!</v>
      </c>
      <c r="O13" s="305"/>
      <c r="P13" s="304" t="e">
        <f>P12*J3</f>
        <v>#DIV/0!</v>
      </c>
      <c r="Q13" s="305"/>
      <c r="R13" s="317" t="e">
        <f>R12*J3</f>
        <v>#DIV/0!</v>
      </c>
      <c r="S13" s="318"/>
      <c r="T13" s="304" t="e">
        <f>T12*J3</f>
        <v>#DIV/0!</v>
      </c>
      <c r="U13" s="305"/>
      <c r="V13" s="306" t="e">
        <f>V12*J3</f>
        <v>#DIV/0!</v>
      </c>
      <c r="W13" s="307"/>
      <c r="X13" s="306" t="e">
        <f>X12*J3</f>
        <v>#DIV/0!</v>
      </c>
      <c r="Y13" s="307"/>
      <c r="Z13" s="304" t="e">
        <f>Z12*J3</f>
        <v>#DIV/0!</v>
      </c>
      <c r="AA13" s="305"/>
      <c r="AB13" s="308" t="e">
        <f>AB12*J3</f>
        <v>#DIV/0!</v>
      </c>
      <c r="AC13" s="308"/>
    </row>
    <row r="14" spans="1:32" s="9" customFormat="1" ht="34.950000000000003" customHeight="1" thickTop="1" thickBot="1" x14ac:dyDescent="0.25">
      <c r="A14" s="338" t="s">
        <v>122</v>
      </c>
      <c r="B14" s="339"/>
      <c r="C14" s="340"/>
      <c r="D14" s="341"/>
      <c r="E14" s="341"/>
      <c r="F14" s="342"/>
      <c r="G14" s="342"/>
      <c r="H14" s="342"/>
      <c r="I14" s="342"/>
      <c r="J14" s="343"/>
      <c r="K14" s="344"/>
      <c r="L14" s="334"/>
      <c r="M14" s="335"/>
      <c r="N14" s="334"/>
      <c r="O14" s="335"/>
      <c r="P14" s="334"/>
      <c r="Q14" s="335"/>
      <c r="R14" s="343"/>
      <c r="S14" s="344"/>
      <c r="T14" s="334"/>
      <c r="U14" s="335"/>
      <c r="V14" s="324"/>
      <c r="W14" s="325"/>
      <c r="X14" s="324"/>
      <c r="Y14" s="325"/>
      <c r="Z14" s="334"/>
      <c r="AA14" s="335"/>
      <c r="AB14" s="336"/>
      <c r="AC14" s="337"/>
    </row>
    <row r="15" spans="1:32" s="8" customFormat="1" ht="34.950000000000003" customHeight="1" thickTop="1" x14ac:dyDescent="0.2">
      <c r="A15" s="326" t="s">
        <v>37</v>
      </c>
      <c r="B15" s="327"/>
      <c r="C15" s="327"/>
      <c r="D15" s="328">
        <f>MAX('②１～２歳児推定エネルギー必要量算出シート'!O9:O58)</f>
        <v>0</v>
      </c>
      <c r="E15" s="328"/>
      <c r="F15" s="329" t="e">
        <f>D13*20%/4</f>
        <v>#DIV/0!</v>
      </c>
      <c r="G15" s="329"/>
      <c r="H15" s="329" t="e">
        <f>D13*30%/9</f>
        <v>#DIV/0!</v>
      </c>
      <c r="I15" s="329"/>
      <c r="J15" s="436"/>
      <c r="K15" s="437"/>
      <c r="L15" s="213"/>
      <c r="M15" s="214"/>
      <c r="N15" s="436"/>
      <c r="O15" s="437"/>
      <c r="P15" s="319"/>
      <c r="Q15" s="320"/>
      <c r="R15" s="330"/>
      <c r="S15" s="331"/>
      <c r="T15" s="332" t="s">
        <v>12</v>
      </c>
      <c r="U15" s="333"/>
      <c r="V15" s="319"/>
      <c r="W15" s="320"/>
      <c r="X15" s="319"/>
      <c r="Y15" s="320"/>
      <c r="Z15" s="319"/>
      <c r="AA15" s="320"/>
      <c r="AB15" s="321"/>
      <c r="AC15" s="321"/>
      <c r="AF15" s="9"/>
    </row>
    <row r="16" spans="1:32" s="8" customFormat="1" ht="34.950000000000003" customHeight="1" x14ac:dyDescent="0.2">
      <c r="A16" s="355" t="s">
        <v>38</v>
      </c>
      <c r="B16" s="356"/>
      <c r="C16" s="356"/>
      <c r="D16" s="357">
        <f>MIN('②１～２歳児推定エネルギー必要量算出シート'!O9:O58)</f>
        <v>0</v>
      </c>
      <c r="E16" s="357"/>
      <c r="F16" s="358" t="e">
        <f>D13*13%/4</f>
        <v>#DIV/0!</v>
      </c>
      <c r="G16" s="358"/>
      <c r="H16" s="358" t="e">
        <f>D13*20%/9</f>
        <v>#DIV/0!</v>
      </c>
      <c r="I16" s="358"/>
      <c r="J16" s="438"/>
      <c r="K16" s="439"/>
      <c r="L16" s="215"/>
      <c r="M16" s="216"/>
      <c r="N16" s="438"/>
      <c r="O16" s="439"/>
      <c r="P16" s="322"/>
      <c r="Q16" s="323"/>
      <c r="R16" s="322"/>
      <c r="S16" s="323"/>
      <c r="T16" s="322"/>
      <c r="U16" s="323"/>
      <c r="V16" s="322"/>
      <c r="W16" s="323"/>
      <c r="X16" s="322"/>
      <c r="Y16" s="323"/>
      <c r="Z16" s="322"/>
      <c r="AA16" s="323"/>
      <c r="AB16" s="359"/>
      <c r="AC16" s="359"/>
    </row>
    <row r="17" spans="1:30" s="25" customFormat="1" ht="34.950000000000003" customHeight="1" x14ac:dyDescent="0.2">
      <c r="A17" s="345" t="s">
        <v>124</v>
      </c>
      <c r="B17" s="346"/>
      <c r="C17" s="347"/>
      <c r="D17" s="348" t="s">
        <v>0</v>
      </c>
      <c r="E17" s="348"/>
      <c r="F17" s="349" t="s">
        <v>0</v>
      </c>
      <c r="G17" s="349"/>
      <c r="H17" s="349" t="s">
        <v>0</v>
      </c>
      <c r="I17" s="349"/>
      <c r="J17" s="440"/>
      <c r="K17" s="441"/>
      <c r="L17" s="460"/>
      <c r="M17" s="461"/>
      <c r="N17" s="458"/>
      <c r="O17" s="459"/>
      <c r="P17" s="362" t="s">
        <v>0</v>
      </c>
      <c r="Q17" s="363"/>
      <c r="R17" s="350" t="s">
        <v>0</v>
      </c>
      <c r="S17" s="351"/>
      <c r="T17" s="362" t="s">
        <v>0</v>
      </c>
      <c r="U17" s="363"/>
      <c r="V17" s="360" t="s">
        <v>0</v>
      </c>
      <c r="W17" s="361"/>
      <c r="X17" s="360" t="s">
        <v>0</v>
      </c>
      <c r="Y17" s="361"/>
      <c r="Z17" s="362" t="s">
        <v>0</v>
      </c>
      <c r="AA17" s="363"/>
      <c r="AB17" s="364"/>
      <c r="AC17" s="364"/>
    </row>
    <row r="18" spans="1:30" ht="19.5" customHeight="1" thickBot="1" x14ac:dyDescent="0.25">
      <c r="A18" s="6"/>
      <c r="B18" s="6"/>
      <c r="C18" s="4"/>
      <c r="D18" s="3"/>
      <c r="E18" s="3"/>
      <c r="F18" s="10" t="s">
        <v>0</v>
      </c>
      <c r="G18" s="10"/>
      <c r="H18" s="3"/>
      <c r="I18" s="3"/>
      <c r="J18" s="3"/>
      <c r="K18" s="3"/>
      <c r="L18" s="3"/>
      <c r="M18" s="3"/>
      <c r="N18" s="3"/>
      <c r="O18" s="3"/>
      <c r="P18" s="3"/>
      <c r="Q18" s="3"/>
      <c r="R18" s="3"/>
      <c r="S18" s="3"/>
      <c r="T18" s="3"/>
      <c r="U18" s="3"/>
      <c r="V18" s="3"/>
      <c r="W18" s="3"/>
      <c r="X18" s="3"/>
      <c r="Y18" s="3"/>
      <c r="Z18" s="3"/>
      <c r="AA18" s="3"/>
      <c r="AB18" s="3"/>
      <c r="AC18" s="3"/>
    </row>
    <row r="19" spans="1:30" ht="36" customHeight="1" thickTop="1" thickBot="1" x14ac:dyDescent="0.45">
      <c r="A19" s="4"/>
      <c r="B19" s="4"/>
      <c r="C19" s="4"/>
      <c r="D19" s="27" t="s">
        <v>89</v>
      </c>
      <c r="F19" s="41"/>
      <c r="G19" s="41"/>
      <c r="H19" s="3"/>
      <c r="I19" s="3"/>
      <c r="J19" s="113"/>
      <c r="K19" s="122"/>
      <c r="L19" s="3"/>
      <c r="M19" s="3"/>
      <c r="N19" s="3"/>
      <c r="O19" s="3"/>
      <c r="P19" s="3"/>
      <c r="Q19" s="3"/>
      <c r="R19" s="3"/>
      <c r="S19" s="3"/>
      <c r="T19" s="3"/>
      <c r="U19" s="3"/>
      <c r="V19" s="3"/>
      <c r="W19" s="3"/>
      <c r="X19" s="3"/>
      <c r="Y19" s="3"/>
      <c r="Z19" s="3"/>
      <c r="AA19" s="3"/>
      <c r="AB19" s="3"/>
      <c r="AC19" s="3"/>
    </row>
    <row r="20" spans="1:30" s="22" customFormat="1" ht="19.8" thickTop="1" x14ac:dyDescent="0.25">
      <c r="A20" s="352" t="s">
        <v>115</v>
      </c>
      <c r="B20" s="353"/>
      <c r="C20" s="354"/>
      <c r="D20" s="354"/>
      <c r="E20" s="354"/>
      <c r="F20" s="11"/>
      <c r="G20" s="11"/>
      <c r="H20" s="21"/>
      <c r="R20" s="21"/>
      <c r="T20" s="21"/>
      <c r="V20" s="21"/>
      <c r="X20" s="21"/>
      <c r="Z20" s="21"/>
      <c r="AB20" s="21"/>
    </row>
    <row r="21" spans="1:30" s="7" customFormat="1" ht="22.5" customHeight="1" x14ac:dyDescent="0.2">
      <c r="A21" s="260" t="s">
        <v>7</v>
      </c>
      <c r="B21" s="261"/>
      <c r="C21" s="262"/>
      <c r="D21" s="266" t="s">
        <v>137</v>
      </c>
      <c r="E21" s="266"/>
      <c r="F21" s="267" t="s">
        <v>18</v>
      </c>
      <c r="G21" s="268"/>
      <c r="H21" s="267" t="s">
        <v>16</v>
      </c>
      <c r="I21" s="268"/>
      <c r="J21" s="267" t="s">
        <v>42</v>
      </c>
      <c r="K21" s="268"/>
      <c r="L21" s="267" t="s">
        <v>13</v>
      </c>
      <c r="M21" s="268"/>
      <c r="N21" s="267" t="s">
        <v>41</v>
      </c>
      <c r="O21" s="268"/>
      <c r="P21" s="266" t="s">
        <v>9</v>
      </c>
      <c r="Q21" s="266"/>
      <c r="R21" s="266" t="s">
        <v>1</v>
      </c>
      <c r="S21" s="266"/>
      <c r="T21" s="266" t="s">
        <v>138</v>
      </c>
      <c r="U21" s="266"/>
      <c r="V21" s="266" t="s">
        <v>134</v>
      </c>
      <c r="W21" s="266"/>
      <c r="X21" s="266" t="s">
        <v>10</v>
      </c>
      <c r="Y21" s="266"/>
      <c r="Z21" s="266" t="s">
        <v>11</v>
      </c>
      <c r="AA21" s="266"/>
      <c r="AB21" s="266" t="s">
        <v>44</v>
      </c>
      <c r="AC21" s="266"/>
    </row>
    <row r="22" spans="1:30" s="7" customFormat="1" ht="59.25" customHeight="1" x14ac:dyDescent="0.2">
      <c r="A22" s="263"/>
      <c r="B22" s="264"/>
      <c r="C22" s="265"/>
      <c r="D22" s="267" t="s">
        <v>132</v>
      </c>
      <c r="E22" s="268"/>
      <c r="F22" s="267" t="s">
        <v>136</v>
      </c>
      <c r="G22" s="268"/>
      <c r="H22" s="267" t="s">
        <v>131</v>
      </c>
      <c r="I22" s="275"/>
      <c r="J22" s="267" t="s">
        <v>6</v>
      </c>
      <c r="K22" s="268"/>
      <c r="L22" s="267" t="s">
        <v>6</v>
      </c>
      <c r="M22" s="268"/>
      <c r="N22" s="267" t="s">
        <v>6</v>
      </c>
      <c r="O22" s="268"/>
      <c r="P22" s="267" t="s">
        <v>5</v>
      </c>
      <c r="Q22" s="268"/>
      <c r="R22" s="267" t="s">
        <v>5</v>
      </c>
      <c r="S22" s="268"/>
      <c r="T22" s="267" t="s">
        <v>5</v>
      </c>
      <c r="U22" s="268"/>
      <c r="V22" s="267" t="s">
        <v>5</v>
      </c>
      <c r="W22" s="268"/>
      <c r="X22" s="267" t="s">
        <v>5</v>
      </c>
      <c r="Y22" s="268"/>
      <c r="Z22" s="267" t="s">
        <v>5</v>
      </c>
      <c r="AA22" s="268"/>
      <c r="AB22" s="267" t="s">
        <v>6</v>
      </c>
      <c r="AC22" s="268"/>
      <c r="AD22" s="12"/>
    </row>
    <row r="23" spans="1:30" s="7" customFormat="1" ht="23.7" customHeight="1" x14ac:dyDescent="0.2">
      <c r="A23" s="269" t="s">
        <v>4</v>
      </c>
      <c r="B23" s="269"/>
      <c r="C23" s="269"/>
      <c r="D23" s="188" t="s">
        <v>2</v>
      </c>
      <c r="E23" s="188" t="s">
        <v>3</v>
      </c>
      <c r="F23" s="188" t="s">
        <v>2</v>
      </c>
      <c r="G23" s="188" t="s">
        <v>3</v>
      </c>
      <c r="H23" s="188" t="s">
        <v>2</v>
      </c>
      <c r="I23" s="188" t="s">
        <v>3</v>
      </c>
      <c r="J23" s="188" t="s">
        <v>2</v>
      </c>
      <c r="K23" s="188" t="s">
        <v>3</v>
      </c>
      <c r="L23" s="188" t="s">
        <v>2</v>
      </c>
      <c r="M23" s="188" t="s">
        <v>3</v>
      </c>
      <c r="N23" s="188" t="s">
        <v>2</v>
      </c>
      <c r="O23" s="188" t="s">
        <v>3</v>
      </c>
      <c r="P23" s="188" t="s">
        <v>2</v>
      </c>
      <c r="Q23" s="188" t="s">
        <v>3</v>
      </c>
      <c r="R23" s="188" t="s">
        <v>2</v>
      </c>
      <c r="S23" s="188" t="s">
        <v>3</v>
      </c>
      <c r="T23" s="188" t="s">
        <v>2</v>
      </c>
      <c r="U23" s="188" t="s">
        <v>3</v>
      </c>
      <c r="V23" s="188" t="s">
        <v>2</v>
      </c>
      <c r="W23" s="188" t="s">
        <v>3</v>
      </c>
      <c r="X23" s="188" t="s">
        <v>2</v>
      </c>
      <c r="Y23" s="188" t="s">
        <v>3</v>
      </c>
      <c r="Z23" s="188" t="s">
        <v>2</v>
      </c>
      <c r="AA23" s="188" t="s">
        <v>3</v>
      </c>
      <c r="AB23" s="188" t="s">
        <v>2</v>
      </c>
      <c r="AC23" s="188" t="s">
        <v>3</v>
      </c>
    </row>
    <row r="24" spans="1:30" s="14" customFormat="1" ht="34.950000000000003" customHeight="1" thickBot="1" x14ac:dyDescent="0.25">
      <c r="A24" s="270" t="s">
        <v>117</v>
      </c>
      <c r="B24" s="270"/>
      <c r="C24" s="270"/>
      <c r="D24" s="193">
        <v>1300</v>
      </c>
      <c r="E24" s="217">
        <v>1250</v>
      </c>
      <c r="F24" s="218">
        <v>25</v>
      </c>
      <c r="G24" s="218">
        <v>25</v>
      </c>
      <c r="H24" s="145" t="s">
        <v>0</v>
      </c>
      <c r="I24" s="146" t="s">
        <v>0</v>
      </c>
      <c r="J24" s="219">
        <v>8</v>
      </c>
      <c r="K24" s="219">
        <v>8</v>
      </c>
      <c r="L24" s="191">
        <f>AB24*1000/2.54</f>
        <v>1377.9527559055118</v>
      </c>
      <c r="M24" s="191">
        <f>AC24*1000/2.54</f>
        <v>1377.9527559055118</v>
      </c>
      <c r="N24" s="193">
        <v>1600</v>
      </c>
      <c r="O24" s="193">
        <v>1400</v>
      </c>
      <c r="P24" s="219">
        <v>600</v>
      </c>
      <c r="Q24" s="217">
        <v>550</v>
      </c>
      <c r="R24" s="220">
        <v>5</v>
      </c>
      <c r="S24" s="218">
        <v>5</v>
      </c>
      <c r="T24" s="219">
        <v>500</v>
      </c>
      <c r="U24" s="217">
        <v>500</v>
      </c>
      <c r="V24" s="221">
        <v>0.5</v>
      </c>
      <c r="W24" s="222">
        <v>0.5</v>
      </c>
      <c r="X24" s="221">
        <v>0.8</v>
      </c>
      <c r="Y24" s="222">
        <v>0.8</v>
      </c>
      <c r="Z24" s="219">
        <v>40</v>
      </c>
      <c r="AA24" s="217">
        <v>40</v>
      </c>
      <c r="AB24" s="223">
        <v>3.5</v>
      </c>
      <c r="AC24" s="223">
        <v>3.5</v>
      </c>
    </row>
    <row r="25" spans="1:30" s="7" customFormat="1" ht="34.950000000000003" customHeight="1" thickTop="1" thickBot="1" x14ac:dyDescent="0.25">
      <c r="A25" s="271" t="s">
        <v>35</v>
      </c>
      <c r="B25" s="272"/>
      <c r="C25" s="273"/>
      <c r="D25" s="198">
        <f>'③３～５歳児推定エネルギー必要量算出シート'!D5</f>
        <v>0</v>
      </c>
      <c r="E25" s="224">
        <f>'③３～５歳児推定エネルギー必要量算出シート'!D6</f>
        <v>0</v>
      </c>
      <c r="F25" s="201"/>
      <c r="G25" s="225" t="s">
        <v>0</v>
      </c>
      <c r="H25" s="226" t="s">
        <v>0</v>
      </c>
      <c r="I25" s="216" t="s">
        <v>0</v>
      </c>
      <c r="J25" s="202">
        <f>$D$25</f>
        <v>0</v>
      </c>
      <c r="K25" s="202">
        <f>$E$25</f>
        <v>0</v>
      </c>
      <c r="L25" s="202">
        <f>$D$25</f>
        <v>0</v>
      </c>
      <c r="M25" s="202">
        <f>$E$25</f>
        <v>0</v>
      </c>
      <c r="N25" s="202">
        <f>$D$25</f>
        <v>0</v>
      </c>
      <c r="O25" s="202">
        <f>$E$25</f>
        <v>0</v>
      </c>
      <c r="P25" s="202">
        <f>$D$25</f>
        <v>0</v>
      </c>
      <c r="Q25" s="227">
        <f>$E$25</f>
        <v>0</v>
      </c>
      <c r="R25" s="202">
        <f>$D$25</f>
        <v>0</v>
      </c>
      <c r="S25" s="227">
        <f>$E$25</f>
        <v>0</v>
      </c>
      <c r="T25" s="202">
        <f>$D$25</f>
        <v>0</v>
      </c>
      <c r="U25" s="227">
        <f>$E$25</f>
        <v>0</v>
      </c>
      <c r="V25" s="202">
        <f>$D$25</f>
        <v>0</v>
      </c>
      <c r="W25" s="227">
        <f>$E$25</f>
        <v>0</v>
      </c>
      <c r="X25" s="202">
        <f>$D$25</f>
        <v>0</v>
      </c>
      <c r="Y25" s="227">
        <f>$E$25</f>
        <v>0</v>
      </c>
      <c r="Z25" s="202">
        <f>$D$25</f>
        <v>0</v>
      </c>
      <c r="AA25" s="227">
        <f>$E$25</f>
        <v>0</v>
      </c>
      <c r="AB25" s="202">
        <f>$D$25</f>
        <v>0</v>
      </c>
      <c r="AC25" s="227">
        <f>$E$25</f>
        <v>0</v>
      </c>
    </row>
    <row r="26" spans="1:30" s="5" customFormat="1" ht="34.950000000000003" customHeight="1" thickTop="1" x14ac:dyDescent="0.2">
      <c r="A26" s="274" t="s">
        <v>36</v>
      </c>
      <c r="B26" s="274"/>
      <c r="C26" s="274"/>
      <c r="D26" s="203">
        <f>D24*D25</f>
        <v>0</v>
      </c>
      <c r="E26" s="204">
        <f>E24*E25</f>
        <v>0</v>
      </c>
      <c r="F26" s="228" t="s">
        <v>0</v>
      </c>
      <c r="G26" s="229" t="s">
        <v>0</v>
      </c>
      <c r="H26" s="230" t="s">
        <v>0</v>
      </c>
      <c r="I26" s="231" t="s">
        <v>0</v>
      </c>
      <c r="J26" s="232">
        <f t="shared" ref="J26:Q26" si="2">J24*J25</f>
        <v>0</v>
      </c>
      <c r="K26" s="232">
        <f t="shared" si="2"/>
        <v>0</v>
      </c>
      <c r="L26" s="232">
        <f t="shared" si="2"/>
        <v>0</v>
      </c>
      <c r="M26" s="232">
        <f t="shared" si="2"/>
        <v>0</v>
      </c>
      <c r="N26" s="232">
        <f t="shared" si="2"/>
        <v>0</v>
      </c>
      <c r="O26" s="232">
        <f t="shared" si="2"/>
        <v>0</v>
      </c>
      <c r="P26" s="232">
        <f t="shared" si="2"/>
        <v>0</v>
      </c>
      <c r="Q26" s="232">
        <f t="shared" si="2"/>
        <v>0</v>
      </c>
      <c r="R26" s="233">
        <f t="shared" ref="R26:AC26" si="3">R24*R25</f>
        <v>0</v>
      </c>
      <c r="S26" s="233">
        <f>S24*S25</f>
        <v>0</v>
      </c>
      <c r="T26" s="232">
        <f t="shared" si="3"/>
        <v>0</v>
      </c>
      <c r="U26" s="232">
        <f t="shared" si="3"/>
        <v>0</v>
      </c>
      <c r="V26" s="234">
        <f t="shared" si="3"/>
        <v>0</v>
      </c>
      <c r="W26" s="234">
        <f t="shared" si="3"/>
        <v>0</v>
      </c>
      <c r="X26" s="234">
        <f t="shared" si="3"/>
        <v>0</v>
      </c>
      <c r="Y26" s="234">
        <f t="shared" si="3"/>
        <v>0</v>
      </c>
      <c r="Z26" s="232">
        <f t="shared" si="3"/>
        <v>0</v>
      </c>
      <c r="AA26" s="232">
        <f t="shared" si="3"/>
        <v>0</v>
      </c>
      <c r="AB26" s="233">
        <f t="shared" si="3"/>
        <v>0</v>
      </c>
      <c r="AC26" s="233">
        <f t="shared" si="3"/>
        <v>0</v>
      </c>
    </row>
    <row r="27" spans="1:30" s="5" customFormat="1" ht="34.950000000000003" customHeight="1" x14ac:dyDescent="0.2">
      <c r="A27" s="282" t="s">
        <v>8</v>
      </c>
      <c r="B27" s="283"/>
      <c r="C27" s="284"/>
      <c r="D27" s="285">
        <f>D26+E26</f>
        <v>0</v>
      </c>
      <c r="E27" s="286"/>
      <c r="F27" s="368" t="s">
        <v>0</v>
      </c>
      <c r="G27" s="369"/>
      <c r="H27" s="228" t="s">
        <v>0</v>
      </c>
      <c r="I27" s="229" t="s">
        <v>0</v>
      </c>
      <c r="J27" s="276">
        <f>J26+K26</f>
        <v>0</v>
      </c>
      <c r="K27" s="366"/>
      <c r="L27" s="276">
        <f>L26+M26</f>
        <v>0</v>
      </c>
      <c r="M27" s="366"/>
      <c r="N27" s="276">
        <f>N26+O26</f>
        <v>0</v>
      </c>
      <c r="O27" s="366"/>
      <c r="P27" s="276">
        <f>P26+Q26</f>
        <v>0</v>
      </c>
      <c r="Q27" s="366"/>
      <c r="R27" s="289">
        <f>R26+S26</f>
        <v>0</v>
      </c>
      <c r="S27" s="367"/>
      <c r="T27" s="276">
        <f>T26+U26</f>
        <v>0</v>
      </c>
      <c r="U27" s="366"/>
      <c r="V27" s="278">
        <f>V26+W26</f>
        <v>0</v>
      </c>
      <c r="W27" s="365"/>
      <c r="X27" s="278">
        <f>X26+Y26</f>
        <v>0</v>
      </c>
      <c r="Y27" s="365"/>
      <c r="Z27" s="276">
        <f>Z26+AA26</f>
        <v>0</v>
      </c>
      <c r="AA27" s="366"/>
      <c r="AB27" s="289">
        <f>AB26+AC26</f>
        <v>0</v>
      </c>
      <c r="AC27" s="367"/>
    </row>
    <row r="28" spans="1:30" s="5" customFormat="1" ht="34.950000000000003" customHeight="1" x14ac:dyDescent="0.2">
      <c r="A28" s="297" t="s">
        <v>119</v>
      </c>
      <c r="B28" s="298"/>
      <c r="C28" s="299"/>
      <c r="D28" s="300" t="e">
        <f>'③３～５歳児推定エネルギー必要量算出シート'!O59</f>
        <v>#DIV/0!</v>
      </c>
      <c r="E28" s="301"/>
      <c r="F28" s="368" t="s">
        <v>0</v>
      </c>
      <c r="G28" s="369"/>
      <c r="H28" s="368" t="s">
        <v>0</v>
      </c>
      <c r="I28" s="369"/>
      <c r="J28" s="291" t="e">
        <f>J27/(J25+K25)</f>
        <v>#DIV/0!</v>
      </c>
      <c r="K28" s="292"/>
      <c r="L28" s="291" t="e">
        <f>L27/(L25+M25)</f>
        <v>#DIV/0!</v>
      </c>
      <c r="M28" s="292"/>
      <c r="N28" s="291" t="e">
        <f>N27/(N25+O25)</f>
        <v>#DIV/0!</v>
      </c>
      <c r="O28" s="292"/>
      <c r="P28" s="291" t="e">
        <f>P27/(P25+Q25)</f>
        <v>#DIV/0!</v>
      </c>
      <c r="Q28" s="292"/>
      <c r="R28" s="302" t="e">
        <f>R27/(R25+S25)</f>
        <v>#DIV/0!</v>
      </c>
      <c r="S28" s="303"/>
      <c r="T28" s="291" t="e">
        <f>T27/(T25+U25)</f>
        <v>#DIV/0!</v>
      </c>
      <c r="U28" s="292"/>
      <c r="V28" s="293" t="e">
        <f>V27/(V25+W25)</f>
        <v>#DIV/0!</v>
      </c>
      <c r="W28" s="294"/>
      <c r="X28" s="293" t="e">
        <f>X27/(X25+Y25)</f>
        <v>#DIV/0!</v>
      </c>
      <c r="Y28" s="294"/>
      <c r="Z28" s="291" t="e">
        <f>Z27/(Z25+AA25)</f>
        <v>#DIV/0!</v>
      </c>
      <c r="AA28" s="292"/>
      <c r="AB28" s="302" t="e">
        <f>AB27/(AB25+AC25)</f>
        <v>#DIV/0!</v>
      </c>
      <c r="AC28" s="303"/>
    </row>
    <row r="29" spans="1:30" s="23" customFormat="1" ht="34.950000000000003" customHeight="1" x14ac:dyDescent="0.2">
      <c r="A29" s="380" t="s">
        <v>120</v>
      </c>
      <c r="B29" s="381"/>
      <c r="C29" s="382"/>
      <c r="D29" s="370" t="e">
        <f>D28*J19</f>
        <v>#DIV/0!</v>
      </c>
      <c r="E29" s="370"/>
      <c r="F29" s="383" t="e">
        <f>D29*17%/4</f>
        <v>#DIV/0!</v>
      </c>
      <c r="G29" s="384"/>
      <c r="H29" s="385" t="e">
        <f>D29*25%/9</f>
        <v>#DIV/0!</v>
      </c>
      <c r="I29" s="386"/>
      <c r="J29" s="447" t="e">
        <f>J28*J19</f>
        <v>#DIV/0!</v>
      </c>
      <c r="K29" s="448"/>
      <c r="L29" s="453" t="e">
        <f>L28*J19</f>
        <v>#DIV/0!</v>
      </c>
      <c r="M29" s="453"/>
      <c r="N29" s="453" t="e">
        <f>N28*J19</f>
        <v>#DIV/0!</v>
      </c>
      <c r="O29" s="453"/>
      <c r="P29" s="370" t="e">
        <f>P28*J19</f>
        <v>#DIV/0!</v>
      </c>
      <c r="Q29" s="370"/>
      <c r="R29" s="371" t="e">
        <f>R28*J19</f>
        <v>#DIV/0!</v>
      </c>
      <c r="S29" s="371"/>
      <c r="T29" s="370" t="e">
        <f>T28*J19</f>
        <v>#DIV/0!</v>
      </c>
      <c r="U29" s="370"/>
      <c r="V29" s="387" t="e">
        <f>V28*J19</f>
        <v>#DIV/0!</v>
      </c>
      <c r="W29" s="387"/>
      <c r="X29" s="387" t="e">
        <f>X28*J19</f>
        <v>#DIV/0!</v>
      </c>
      <c r="Y29" s="387"/>
      <c r="Z29" s="370" t="e">
        <f>Z28*J19</f>
        <v>#DIV/0!</v>
      </c>
      <c r="AA29" s="370"/>
      <c r="AB29" s="371" t="e">
        <f>AB28*J19</f>
        <v>#DIV/0!</v>
      </c>
      <c r="AC29" s="371"/>
    </row>
    <row r="30" spans="1:30" ht="20.7" customHeight="1" thickBot="1" x14ac:dyDescent="0.25">
      <c r="A30" s="372" t="s">
        <v>126</v>
      </c>
      <c r="B30" s="373"/>
      <c r="C30" s="374"/>
      <c r="D30" s="375"/>
      <c r="E30" s="375"/>
      <c r="F30" s="376"/>
      <c r="G30" s="376"/>
      <c r="H30" s="376"/>
      <c r="I30" s="376"/>
      <c r="J30" s="449">
        <f>0.015*C31</f>
        <v>0</v>
      </c>
      <c r="K30" s="450"/>
      <c r="L30" s="235"/>
      <c r="M30" s="236"/>
      <c r="N30" s="235"/>
      <c r="O30" s="236"/>
      <c r="P30" s="378" t="s">
        <v>0</v>
      </c>
      <c r="Q30" s="378"/>
      <c r="R30" s="377" t="s">
        <v>0</v>
      </c>
      <c r="S30" s="377"/>
      <c r="T30" s="378" t="s">
        <v>0</v>
      </c>
      <c r="U30" s="378"/>
      <c r="V30" s="379" t="s">
        <v>0</v>
      </c>
      <c r="W30" s="379"/>
      <c r="X30" s="379" t="s">
        <v>0</v>
      </c>
      <c r="Y30" s="379"/>
      <c r="Z30" s="378" t="s">
        <v>0</v>
      </c>
      <c r="AA30" s="378"/>
      <c r="AB30" s="377" t="s">
        <v>0</v>
      </c>
      <c r="AC30" s="377"/>
      <c r="AD30" s="1"/>
    </row>
    <row r="31" spans="1:30" ht="22.95" customHeight="1" thickTop="1" thickBot="1" x14ac:dyDescent="0.25">
      <c r="A31" s="405" t="s">
        <v>125</v>
      </c>
      <c r="B31" s="406"/>
      <c r="C31" s="137"/>
      <c r="D31" s="401">
        <f>1.56*C31</f>
        <v>0</v>
      </c>
      <c r="E31" s="402"/>
      <c r="F31" s="403">
        <f>0.025*C31</f>
        <v>0</v>
      </c>
      <c r="G31" s="404"/>
      <c r="H31" s="403">
        <f>0.003*C31</f>
        <v>0</v>
      </c>
      <c r="I31" s="404"/>
      <c r="J31" s="451"/>
      <c r="K31" s="452"/>
      <c r="L31" s="237"/>
      <c r="M31" s="237">
        <f>0.01*C31</f>
        <v>0</v>
      </c>
      <c r="N31" s="238"/>
      <c r="O31" s="239">
        <f>0.29*C31</f>
        <v>0</v>
      </c>
      <c r="P31" s="238"/>
      <c r="Q31" s="239">
        <f>0.03*I31</f>
        <v>0</v>
      </c>
      <c r="R31" s="240"/>
      <c r="S31" s="241">
        <f>0.001*C31</f>
        <v>0</v>
      </c>
      <c r="T31" s="238"/>
      <c r="U31" s="239">
        <f>0*C31</f>
        <v>0</v>
      </c>
      <c r="V31" s="242"/>
      <c r="W31" s="243">
        <f>0.0002*C31</f>
        <v>0</v>
      </c>
      <c r="X31" s="242"/>
      <c r="Y31" s="243">
        <f>0.0001*C31</f>
        <v>0</v>
      </c>
      <c r="Z31" s="238"/>
      <c r="AA31" s="239">
        <f>0*C31</f>
        <v>0</v>
      </c>
      <c r="AB31" s="240"/>
      <c r="AC31" s="241">
        <f>0*C31</f>
        <v>0</v>
      </c>
      <c r="AD31" s="1"/>
    </row>
    <row r="32" spans="1:30" s="15" customFormat="1" ht="34.950000000000003" customHeight="1" thickTop="1" thickBot="1" x14ac:dyDescent="0.25">
      <c r="A32" s="392" t="s">
        <v>121</v>
      </c>
      <c r="B32" s="393"/>
      <c r="C32" s="394"/>
      <c r="D32" s="395" t="e">
        <f>D29-D31</f>
        <v>#DIV/0!</v>
      </c>
      <c r="E32" s="396"/>
      <c r="F32" s="397" t="e">
        <f>F29-F31</f>
        <v>#DIV/0!</v>
      </c>
      <c r="G32" s="398"/>
      <c r="H32" s="399" t="e">
        <f>H29-H31</f>
        <v>#DIV/0!</v>
      </c>
      <c r="I32" s="400"/>
      <c r="J32" s="456" t="e">
        <f>J29-J30</f>
        <v>#DIV/0!</v>
      </c>
      <c r="K32" s="457"/>
      <c r="L32" s="388" t="e">
        <f>L29-M31</f>
        <v>#DIV/0!</v>
      </c>
      <c r="M32" s="389"/>
      <c r="N32" s="454" t="e">
        <f>N29-O31</f>
        <v>#DIV/0!</v>
      </c>
      <c r="O32" s="455"/>
      <c r="P32" s="388" t="e">
        <f>P29-Q31</f>
        <v>#DIV/0!</v>
      </c>
      <c r="Q32" s="389"/>
      <c r="R32" s="390" t="e">
        <f>R29-S31</f>
        <v>#DIV/0!</v>
      </c>
      <c r="S32" s="391"/>
      <c r="T32" s="388" t="e">
        <f>T29-U31</f>
        <v>#DIV/0!</v>
      </c>
      <c r="U32" s="389"/>
      <c r="V32" s="410" t="e">
        <f>V29-W31</f>
        <v>#DIV/0!</v>
      </c>
      <c r="W32" s="411"/>
      <c r="X32" s="410" t="e">
        <f>X29-Y31</f>
        <v>#DIV/0!</v>
      </c>
      <c r="Y32" s="411"/>
      <c r="Z32" s="388" t="e">
        <f>Z29-AA31</f>
        <v>#DIV/0!</v>
      </c>
      <c r="AA32" s="389"/>
      <c r="AB32" s="390" t="e">
        <f>AB29-AC31</f>
        <v>#DIV/0!</v>
      </c>
      <c r="AC32" s="391"/>
    </row>
    <row r="33" spans="1:29" ht="34.950000000000003" customHeight="1" thickTop="1" thickBot="1" x14ac:dyDescent="0.25">
      <c r="A33" s="407" t="s">
        <v>122</v>
      </c>
      <c r="B33" s="408"/>
      <c r="C33" s="409"/>
      <c r="D33" s="341"/>
      <c r="E33" s="341"/>
      <c r="F33" s="342"/>
      <c r="G33" s="342"/>
      <c r="H33" s="342"/>
      <c r="I33" s="342"/>
      <c r="J33" s="343"/>
      <c r="K33" s="344"/>
      <c r="L33" s="334"/>
      <c r="M33" s="335"/>
      <c r="N33" s="334"/>
      <c r="O33" s="335"/>
      <c r="P33" s="341"/>
      <c r="Q33" s="341"/>
      <c r="R33" s="342"/>
      <c r="S33" s="342"/>
      <c r="T33" s="341"/>
      <c r="U33" s="341"/>
      <c r="V33" s="412"/>
      <c r="W33" s="412"/>
      <c r="X33" s="412"/>
      <c r="Y33" s="412"/>
      <c r="Z33" s="341"/>
      <c r="AA33" s="341"/>
      <c r="AB33" s="342"/>
      <c r="AC33" s="416"/>
    </row>
    <row r="34" spans="1:29" ht="34.950000000000003" customHeight="1" thickTop="1" x14ac:dyDescent="0.2">
      <c r="A34" s="326" t="s">
        <v>37</v>
      </c>
      <c r="B34" s="327"/>
      <c r="C34" s="327"/>
      <c r="D34" s="427">
        <f>MAX('③３～５歳児推定エネルギー必要量算出シート'!O9:O58)</f>
        <v>0</v>
      </c>
      <c r="E34" s="427"/>
      <c r="F34" s="329" t="e">
        <f>D29*20%/4</f>
        <v>#DIV/0!</v>
      </c>
      <c r="G34" s="329"/>
      <c r="H34" s="329" t="e">
        <f>D29*30%/9</f>
        <v>#DIV/0!</v>
      </c>
      <c r="I34" s="329"/>
      <c r="J34" s="414"/>
      <c r="K34" s="415"/>
      <c r="L34" s="414"/>
      <c r="M34" s="415"/>
      <c r="N34" s="414"/>
      <c r="O34" s="415"/>
      <c r="P34" s="413"/>
      <c r="Q34" s="413"/>
      <c r="R34" s="428"/>
      <c r="S34" s="429"/>
      <c r="T34" s="421" t="s">
        <v>91</v>
      </c>
      <c r="U34" s="422"/>
      <c r="V34" s="423"/>
      <c r="W34" s="423"/>
      <c r="X34" s="423"/>
      <c r="Y34" s="423"/>
      <c r="Z34" s="424"/>
      <c r="AA34" s="424"/>
      <c r="AB34" s="425"/>
      <c r="AC34" s="425"/>
    </row>
    <row r="35" spans="1:29" ht="34.950000000000003" customHeight="1" x14ac:dyDescent="0.2">
      <c r="A35" s="355" t="s">
        <v>38</v>
      </c>
      <c r="B35" s="356"/>
      <c r="C35" s="356"/>
      <c r="D35" s="426">
        <f>MIN('③３～５歳児推定エネルギー必要量算出シート'!O9:O58)</f>
        <v>0</v>
      </c>
      <c r="E35" s="426"/>
      <c r="F35" s="358" t="e">
        <f>D29*13%/4</f>
        <v>#DIV/0!</v>
      </c>
      <c r="G35" s="358"/>
      <c r="H35" s="358" t="e">
        <f>D29*20%/9</f>
        <v>#DIV/0!</v>
      </c>
      <c r="I35" s="358"/>
      <c r="J35" s="443"/>
      <c r="K35" s="444"/>
      <c r="L35" s="443"/>
      <c r="M35" s="444"/>
      <c r="N35" s="443"/>
      <c r="O35" s="444"/>
      <c r="P35" s="432"/>
      <c r="Q35" s="432"/>
      <c r="R35" s="431"/>
      <c r="S35" s="431"/>
      <c r="T35" s="432"/>
      <c r="U35" s="432"/>
      <c r="V35" s="433"/>
      <c r="W35" s="433"/>
      <c r="X35" s="433"/>
      <c r="Y35" s="433"/>
      <c r="Z35" s="419"/>
      <c r="AA35" s="419"/>
      <c r="AB35" s="420"/>
      <c r="AC35" s="420"/>
    </row>
    <row r="36" spans="1:29" s="24" customFormat="1" ht="34.799999999999997" customHeight="1" x14ac:dyDescent="0.2">
      <c r="A36" s="345" t="s">
        <v>124</v>
      </c>
      <c r="B36" s="346"/>
      <c r="C36" s="347"/>
      <c r="D36" s="418"/>
      <c r="E36" s="418"/>
      <c r="F36" s="417"/>
      <c r="G36" s="417"/>
      <c r="H36" s="417"/>
      <c r="I36" s="417"/>
      <c r="J36" s="434"/>
      <c r="K36" s="435"/>
      <c r="L36" s="445"/>
      <c r="M36" s="446"/>
      <c r="N36" s="445"/>
      <c r="O36" s="446"/>
      <c r="P36" s="418"/>
      <c r="Q36" s="418"/>
      <c r="R36" s="417"/>
      <c r="S36" s="417"/>
      <c r="T36" s="418"/>
      <c r="U36" s="418"/>
      <c r="V36" s="430"/>
      <c r="W36" s="430"/>
      <c r="X36" s="430"/>
      <c r="Y36" s="430"/>
      <c r="Z36" s="418"/>
      <c r="AA36" s="418"/>
      <c r="AB36" s="417"/>
      <c r="AC36" s="417"/>
    </row>
    <row r="37" spans="1:29" ht="3.6" customHeight="1" x14ac:dyDescent="0.2">
      <c r="F37" s="112" t="s">
        <v>0</v>
      </c>
      <c r="G37" s="112"/>
    </row>
    <row r="38" spans="1:29" ht="19.2" customHeight="1" x14ac:dyDescent="0.25">
      <c r="B38" s="246" t="s">
        <v>95</v>
      </c>
      <c r="F38" s="41"/>
      <c r="G38" s="41"/>
      <c r="U38" s="244" t="s">
        <v>140</v>
      </c>
    </row>
    <row r="39" spans="1:29" ht="4.2" customHeight="1" x14ac:dyDescent="0.2">
      <c r="F39" s="41" t="s">
        <v>0</v>
      </c>
      <c r="G39" s="41"/>
      <c r="U39" s="245"/>
    </row>
    <row r="40" spans="1:29" ht="19.2" x14ac:dyDescent="0.25">
      <c r="U40" s="244" t="s">
        <v>141</v>
      </c>
    </row>
  </sheetData>
  <mergeCells count="286">
    <mergeCell ref="P14:Q14"/>
    <mergeCell ref="L32:M32"/>
    <mergeCell ref="L5:M5"/>
    <mergeCell ref="L6:M6"/>
    <mergeCell ref="P17:Q17"/>
    <mergeCell ref="P21:Q21"/>
    <mergeCell ref="J29:K29"/>
    <mergeCell ref="J30:K31"/>
    <mergeCell ref="P32:Q32"/>
    <mergeCell ref="L21:M21"/>
    <mergeCell ref="L29:M29"/>
    <mergeCell ref="N32:O32"/>
    <mergeCell ref="P30:Q30"/>
    <mergeCell ref="J27:K27"/>
    <mergeCell ref="J32:K32"/>
    <mergeCell ref="N15:O15"/>
    <mergeCell ref="N16:O16"/>
    <mergeCell ref="N17:O17"/>
    <mergeCell ref="L17:M17"/>
    <mergeCell ref="N27:O27"/>
    <mergeCell ref="N28:O28"/>
    <mergeCell ref="N29:O29"/>
    <mergeCell ref="P29:Q29"/>
    <mergeCell ref="L22:M22"/>
    <mergeCell ref="Z36:AA36"/>
    <mergeCell ref="J36:K36"/>
    <mergeCell ref="P36:Q36"/>
    <mergeCell ref="J5:K5"/>
    <mergeCell ref="J6:K6"/>
    <mergeCell ref="J14:K14"/>
    <mergeCell ref="J15:K15"/>
    <mergeCell ref="J16:K16"/>
    <mergeCell ref="J17:K17"/>
    <mergeCell ref="J13:K13"/>
    <mergeCell ref="J11:K11"/>
    <mergeCell ref="J35:K35"/>
    <mergeCell ref="L35:M35"/>
    <mergeCell ref="L36:M36"/>
    <mergeCell ref="N5:O5"/>
    <mergeCell ref="N6:O6"/>
    <mergeCell ref="N11:O11"/>
    <mergeCell ref="N13:O13"/>
    <mergeCell ref="N14:O14"/>
    <mergeCell ref="N35:O35"/>
    <mergeCell ref="N36:O36"/>
    <mergeCell ref="L11:M11"/>
    <mergeCell ref="L13:M13"/>
    <mergeCell ref="L14:M14"/>
    <mergeCell ref="D34:E34"/>
    <mergeCell ref="F34:G34"/>
    <mergeCell ref="H34:I34"/>
    <mergeCell ref="R34:S34"/>
    <mergeCell ref="L34:M34"/>
    <mergeCell ref="T36:U36"/>
    <mergeCell ref="V36:W36"/>
    <mergeCell ref="X36:Y36"/>
    <mergeCell ref="R35:S35"/>
    <mergeCell ref="T35:U35"/>
    <mergeCell ref="V35:W35"/>
    <mergeCell ref="X35:Y35"/>
    <mergeCell ref="P35:Q35"/>
    <mergeCell ref="J34:K34"/>
    <mergeCell ref="Z33:AA33"/>
    <mergeCell ref="P33:Q33"/>
    <mergeCell ref="P34:Q34"/>
    <mergeCell ref="N33:O33"/>
    <mergeCell ref="N34:O34"/>
    <mergeCell ref="AB33:AC33"/>
    <mergeCell ref="AB36:AC36"/>
    <mergeCell ref="A36:C36"/>
    <mergeCell ref="D36:E36"/>
    <mergeCell ref="F36:G36"/>
    <mergeCell ref="H36:I36"/>
    <mergeCell ref="R36:S36"/>
    <mergeCell ref="Z35:AA35"/>
    <mergeCell ref="AB35:AC35"/>
    <mergeCell ref="T34:U34"/>
    <mergeCell ref="V34:W34"/>
    <mergeCell ref="X34:Y34"/>
    <mergeCell ref="Z34:AA34"/>
    <mergeCell ref="AB34:AC34"/>
    <mergeCell ref="A35:C35"/>
    <mergeCell ref="D35:E35"/>
    <mergeCell ref="F35:G35"/>
    <mergeCell ref="H35:I35"/>
    <mergeCell ref="A34:C34"/>
    <mergeCell ref="A33:C33"/>
    <mergeCell ref="D33:E33"/>
    <mergeCell ref="F33:G33"/>
    <mergeCell ref="H33:I33"/>
    <mergeCell ref="R33:S33"/>
    <mergeCell ref="L33:M33"/>
    <mergeCell ref="T32:U32"/>
    <mergeCell ref="V32:W32"/>
    <mergeCell ref="X32:Y32"/>
    <mergeCell ref="T33:U33"/>
    <mergeCell ref="V33:W33"/>
    <mergeCell ref="X33:Y33"/>
    <mergeCell ref="J33:K33"/>
    <mergeCell ref="Z32:AA32"/>
    <mergeCell ref="AB32:AC32"/>
    <mergeCell ref="A32:C32"/>
    <mergeCell ref="D32:E32"/>
    <mergeCell ref="F32:G32"/>
    <mergeCell ref="H32:I32"/>
    <mergeCell ref="R32:S32"/>
    <mergeCell ref="Z30:AA30"/>
    <mergeCell ref="AB30:AC30"/>
    <mergeCell ref="D31:E31"/>
    <mergeCell ref="F31:G31"/>
    <mergeCell ref="H31:I31"/>
    <mergeCell ref="A31:B31"/>
    <mergeCell ref="Z29:AA29"/>
    <mergeCell ref="AB29:AC29"/>
    <mergeCell ref="A30:C30"/>
    <mergeCell ref="D30:E30"/>
    <mergeCell ref="F30:G30"/>
    <mergeCell ref="H30:I30"/>
    <mergeCell ref="R30:S30"/>
    <mergeCell ref="T30:U30"/>
    <mergeCell ref="V30:W30"/>
    <mergeCell ref="X30:Y30"/>
    <mergeCell ref="A29:C29"/>
    <mergeCell ref="D29:E29"/>
    <mergeCell ref="F29:G29"/>
    <mergeCell ref="H29:I29"/>
    <mergeCell ref="R29:S29"/>
    <mergeCell ref="T29:U29"/>
    <mergeCell ref="V29:W29"/>
    <mergeCell ref="X29:Y29"/>
    <mergeCell ref="R28:S28"/>
    <mergeCell ref="T28:U28"/>
    <mergeCell ref="V28:W28"/>
    <mergeCell ref="X28:Y28"/>
    <mergeCell ref="V27:W27"/>
    <mergeCell ref="X27:Y27"/>
    <mergeCell ref="Z27:AA27"/>
    <mergeCell ref="AB27:AC27"/>
    <mergeCell ref="A28:C28"/>
    <mergeCell ref="D28:E28"/>
    <mergeCell ref="F28:G28"/>
    <mergeCell ref="H28:I28"/>
    <mergeCell ref="A27:C27"/>
    <mergeCell ref="D27:E27"/>
    <mergeCell ref="F27:G27"/>
    <mergeCell ref="R27:S27"/>
    <mergeCell ref="T27:U27"/>
    <mergeCell ref="AB28:AC28"/>
    <mergeCell ref="Z28:AA28"/>
    <mergeCell ref="L27:M27"/>
    <mergeCell ref="L28:M28"/>
    <mergeCell ref="P27:Q27"/>
    <mergeCell ref="P28:Q28"/>
    <mergeCell ref="J28:K28"/>
    <mergeCell ref="A23:C23"/>
    <mergeCell ref="A24:C24"/>
    <mergeCell ref="A25:C25"/>
    <mergeCell ref="A26:C26"/>
    <mergeCell ref="AB21:AC21"/>
    <mergeCell ref="D22:E22"/>
    <mergeCell ref="F22:G22"/>
    <mergeCell ref="H22:I22"/>
    <mergeCell ref="R22:S22"/>
    <mergeCell ref="V22:W22"/>
    <mergeCell ref="X22:Y22"/>
    <mergeCell ref="Z22:AA22"/>
    <mergeCell ref="R21:S21"/>
    <mergeCell ref="T21:U21"/>
    <mergeCell ref="V21:W21"/>
    <mergeCell ref="X21:Y21"/>
    <mergeCell ref="Z21:AA21"/>
    <mergeCell ref="A21:C22"/>
    <mergeCell ref="D21:E21"/>
    <mergeCell ref="F21:G21"/>
    <mergeCell ref="H21:I21"/>
    <mergeCell ref="T22:U22"/>
    <mergeCell ref="J22:K22"/>
    <mergeCell ref="J21:K21"/>
    <mergeCell ref="A17:C17"/>
    <mergeCell ref="D17:E17"/>
    <mergeCell ref="F17:G17"/>
    <mergeCell ref="H17:I17"/>
    <mergeCell ref="R17:S17"/>
    <mergeCell ref="A20:E20"/>
    <mergeCell ref="AB22:AC22"/>
    <mergeCell ref="V16:W16"/>
    <mergeCell ref="X16:Y16"/>
    <mergeCell ref="A16:C16"/>
    <mergeCell ref="D16:E16"/>
    <mergeCell ref="F16:G16"/>
    <mergeCell ref="H16:I16"/>
    <mergeCell ref="P16:Q16"/>
    <mergeCell ref="AB16:AC16"/>
    <mergeCell ref="V17:W17"/>
    <mergeCell ref="X17:Y17"/>
    <mergeCell ref="Z17:AA17"/>
    <mergeCell ref="AB17:AC17"/>
    <mergeCell ref="T17:U17"/>
    <mergeCell ref="P22:Q22"/>
    <mergeCell ref="N21:O21"/>
    <mergeCell ref="N22:O22"/>
    <mergeCell ref="X15:Y15"/>
    <mergeCell ref="Z15:AA15"/>
    <mergeCell ref="AB15:AC15"/>
    <mergeCell ref="Z16:AA16"/>
    <mergeCell ref="V15:W15"/>
    <mergeCell ref="P15:Q15"/>
    <mergeCell ref="X14:Y14"/>
    <mergeCell ref="A15:C15"/>
    <mergeCell ref="R16:S16"/>
    <mergeCell ref="T16:U16"/>
    <mergeCell ref="D15:E15"/>
    <mergeCell ref="F15:G15"/>
    <mergeCell ref="H15:I15"/>
    <mergeCell ref="R15:S15"/>
    <mergeCell ref="T15:U15"/>
    <mergeCell ref="Z14:AA14"/>
    <mergeCell ref="AB14:AC14"/>
    <mergeCell ref="A14:C14"/>
    <mergeCell ref="D14:E14"/>
    <mergeCell ref="F14:G14"/>
    <mergeCell ref="H14:I14"/>
    <mergeCell ref="R14:S14"/>
    <mergeCell ref="T14:U14"/>
    <mergeCell ref="V14:W14"/>
    <mergeCell ref="T13:U13"/>
    <mergeCell ref="V13:W13"/>
    <mergeCell ref="X13:Y13"/>
    <mergeCell ref="Z13:AA13"/>
    <mergeCell ref="AB13:AC13"/>
    <mergeCell ref="A13:C13"/>
    <mergeCell ref="D13:E13"/>
    <mergeCell ref="F13:G13"/>
    <mergeCell ref="H13:I13"/>
    <mergeCell ref="R13:S13"/>
    <mergeCell ref="P13:Q13"/>
    <mergeCell ref="T12:U12"/>
    <mergeCell ref="V12:W12"/>
    <mergeCell ref="X12:Y12"/>
    <mergeCell ref="Z12:AA12"/>
    <mergeCell ref="AB12:AC12"/>
    <mergeCell ref="A12:C12"/>
    <mergeCell ref="D12:E12"/>
    <mergeCell ref="F12:G12"/>
    <mergeCell ref="H12:I12"/>
    <mergeCell ref="R12:S12"/>
    <mergeCell ref="P12:Q12"/>
    <mergeCell ref="L12:M12"/>
    <mergeCell ref="N12:O12"/>
    <mergeCell ref="T11:U11"/>
    <mergeCell ref="V11:W11"/>
    <mergeCell ref="X11:Y11"/>
    <mergeCell ref="Z11:AA11"/>
    <mergeCell ref="AB11:AC11"/>
    <mergeCell ref="A11:C11"/>
    <mergeCell ref="D11:E11"/>
    <mergeCell ref="F11:G11"/>
    <mergeCell ref="H11:I11"/>
    <mergeCell ref="R11:S11"/>
    <mergeCell ref="P11:Q11"/>
    <mergeCell ref="A9:C9"/>
    <mergeCell ref="A10:C10"/>
    <mergeCell ref="AB5:AC5"/>
    <mergeCell ref="D6:E6"/>
    <mergeCell ref="F6:G6"/>
    <mergeCell ref="H6:I6"/>
    <mergeCell ref="R6:S6"/>
    <mergeCell ref="V6:W6"/>
    <mergeCell ref="X6:Y6"/>
    <mergeCell ref="Z6:AA6"/>
    <mergeCell ref="R5:S5"/>
    <mergeCell ref="T5:U5"/>
    <mergeCell ref="V5:W5"/>
    <mergeCell ref="X5:Y5"/>
    <mergeCell ref="Z5:AA5"/>
    <mergeCell ref="P5:Q5"/>
    <mergeCell ref="P6:Q6"/>
    <mergeCell ref="A4:E4"/>
    <mergeCell ref="A5:C6"/>
    <mergeCell ref="D5:E5"/>
    <mergeCell ref="F5:G5"/>
    <mergeCell ref="H5:I5"/>
    <mergeCell ref="T6:U6"/>
    <mergeCell ref="AB6:AC6"/>
    <mergeCell ref="A7:C7"/>
    <mergeCell ref="A8:C8"/>
  </mergeCells>
  <phoneticPr fontId="2"/>
  <pageMargins left="0.78740157480314965" right="0.59055118110236227" top="0.70866141732283472" bottom="0.59055118110236227" header="0.31496062992125984" footer="0.31496062992125984"/>
  <pageSetup paperSize="8" scale="6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 使い方の説明</vt:lpstr>
      <vt:lpstr>②１～２歳児推定エネルギー必要量算出シート</vt:lpstr>
      <vt:lpstr>③３～５歳児推定エネルギー必要量算出シート</vt:lpstr>
      <vt:lpstr>④肥満度区分集計</vt:lpstr>
      <vt:lpstr>⑤給与栄養目標量算出シート</vt:lpstr>
      <vt:lpstr>'②１～２歳児推定エネルギー必要量算出シート'!Print_Area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岩手県保健福祉部健康国保課</dc:creator>
  <cp:keywords/>
  <cp:lastModifiedBy>岩手県保健福祉部健康国保課</cp:lastModifiedBy>
  <cp:lastPrinted>2025-05-01T02:39:28Z</cp:lastPrinted>
  <dcterms:created xsi:type="dcterms:W3CDTF">1997-01-08T22:48:59Z</dcterms:created>
  <dcterms:modified xsi:type="dcterms:W3CDTF">2025-05-01T04:41:30Z</dcterms:modified>
</cp:coreProperties>
</file>